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C:\Users\sdfarrel\Box\58401\58401 - HRS Department Shared All\58401 - HRIS\58401 HRIS - Timesheets\"/>
    </mc:Choice>
  </mc:AlternateContent>
  <xr:revisionPtr revIDLastSave="0" documentId="13_ncr:1_{10A79E3F-1601-4D15-84B3-585A3FB29593}" xr6:coauthVersionLast="45" xr6:coauthVersionMax="45" xr10:uidLastSave="{00000000-0000-0000-0000-000000000000}"/>
  <bookViews>
    <workbookView xWindow="-120" yWindow="-120" windowWidth="29040" windowHeight="15840" tabRatio="785" firstSheet="1" activeTab="4" xr2:uid="{00000000-000D-0000-FFFF-FFFF00000000}"/>
  </bookViews>
  <sheets>
    <sheet name="Validation" sheetId="4" state="hidden" r:id="rId1"/>
    <sheet name="Instructions" sheetId="2" r:id="rId2"/>
    <sheet name="Holidays" sheetId="17" r:id="rId3"/>
    <sheet name="Earn Codes" sheetId="6" r:id="rId4"/>
    <sheet name="Timesheet Setup" sheetId="27" r:id="rId5"/>
    <sheet name="January" sheetId="14" r:id="rId6"/>
    <sheet name="February" sheetId="15" r:id="rId7"/>
    <sheet name="March" sheetId="16" r:id="rId8"/>
    <sheet name="April" sheetId="18" r:id="rId9"/>
    <sheet name="May" sheetId="28" r:id="rId10"/>
    <sheet name="June" sheetId="29" r:id="rId11"/>
    <sheet name="July" sheetId="30" r:id="rId12"/>
    <sheet name="August" sheetId="31" r:id="rId13"/>
    <sheet name="September" sheetId="32" r:id="rId14"/>
    <sheet name="October" sheetId="33" r:id="rId15"/>
    <sheet name="November" sheetId="34" r:id="rId16"/>
    <sheet name="December" sheetId="35" r:id="rId17"/>
  </sheets>
  <definedNames>
    <definedName name="_xlnm.Print_Area" localSheetId="8">April!$A$3:$AI$68</definedName>
    <definedName name="_xlnm.Print_Area" localSheetId="12">August!$A$1:$AI$71</definedName>
    <definedName name="_xlnm.Print_Area" localSheetId="16">December!$A$3:$AI$71</definedName>
    <definedName name="_xlnm.Print_Area" localSheetId="6">February!$A$3:$AG$68</definedName>
    <definedName name="_xlnm.Print_Area" localSheetId="2">Holidays!$A$1:$F$35</definedName>
    <definedName name="_xlnm.Print_Area" localSheetId="1">Instructions!$A$1:$C$47</definedName>
    <definedName name="_xlnm.Print_Area" localSheetId="5">January!$A$3:$AG$68</definedName>
    <definedName name="_xlnm.Print_Area" localSheetId="11">July!$A$1:$AI$71</definedName>
    <definedName name="_xlnm.Print_Area" localSheetId="10">June!$A$1:$AI$71</definedName>
    <definedName name="_xlnm.Print_Area" localSheetId="7">March!$A$3:$AG$68</definedName>
    <definedName name="_xlnm.Print_Area" localSheetId="9">May!$A$1:$AI$71</definedName>
    <definedName name="_xlnm.Print_Area" localSheetId="15">November!$A$3:$AI$70</definedName>
    <definedName name="_xlnm.Print_Area" localSheetId="14">October!$A$3:$AI$70</definedName>
    <definedName name="_xlnm.Print_Area" localSheetId="13">September!$A$1:$AI$70</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January!$61:$66</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91029"/>
  <customWorkbookViews>
    <customWorkbookView name="UNCG - Personal View" guid="{16E8EE08-31BD-4376-AC27-20741A6BF30E}" mergeInterval="0" personalView="1" maximized="1" xWindow="1" yWindow="1" windowWidth="1024" windowHeight="4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 i="35" l="1"/>
  <c r="AA8" i="34"/>
  <c r="AG8" i="34" s="1"/>
  <c r="AA8" i="33"/>
  <c r="AA8" i="32"/>
  <c r="AA8" i="31"/>
  <c r="AA8" i="30"/>
  <c r="AG52" i="35"/>
  <c r="AH52" i="35" s="1"/>
  <c r="AH14" i="35" s="1"/>
  <c r="AG47" i="35"/>
  <c r="AH47" i="35" s="1"/>
  <c r="AG46" i="35"/>
  <c r="AH46" i="35" s="1"/>
  <c r="AG44" i="35"/>
  <c r="AH44" i="35" s="1"/>
  <c r="AG41" i="35"/>
  <c r="AH41" i="35" s="1"/>
  <c r="AG40" i="35"/>
  <c r="AH40" i="35" s="1"/>
  <c r="AG37" i="35"/>
  <c r="AH37" i="35" s="1"/>
  <c r="AG34" i="35"/>
  <c r="AH34" i="35" s="1"/>
  <c r="AG33" i="35"/>
  <c r="AH33" i="35" s="1"/>
  <c r="AG32" i="35"/>
  <c r="AH32" i="35" s="1"/>
  <c r="AG8" i="35"/>
  <c r="AH6" i="35"/>
  <c r="AG31" i="35" s="1"/>
  <c r="AH31" i="35" s="1"/>
  <c r="AG6" i="35"/>
  <c r="AG23" i="35" s="1"/>
  <c r="AH23" i="35" s="1"/>
  <c r="AF6" i="35"/>
  <c r="AA6" i="35"/>
  <c r="AF4" i="35"/>
  <c r="AA4" i="35"/>
  <c r="AG52" i="34"/>
  <c r="AH52" i="34" s="1"/>
  <c r="AH14" i="34" s="1"/>
  <c r="AG47" i="34"/>
  <c r="AH47" i="34" s="1"/>
  <c r="AG46" i="34"/>
  <c r="AH46" i="34" s="1"/>
  <c r="AG44" i="34"/>
  <c r="AH44" i="34" s="1"/>
  <c r="AG41" i="34"/>
  <c r="AH41" i="34" s="1"/>
  <c r="AG40" i="34"/>
  <c r="AH40" i="34" s="1"/>
  <c r="AG37" i="34"/>
  <c r="AH37" i="34" s="1"/>
  <c r="AG34" i="34"/>
  <c r="AH34" i="34" s="1"/>
  <c r="AG33" i="34"/>
  <c r="AH33" i="34" s="1"/>
  <c r="AD8" i="34"/>
  <c r="AH6" i="34"/>
  <c r="AG32" i="34" s="1"/>
  <c r="AH32" i="34" s="1"/>
  <c r="AG6" i="34"/>
  <c r="AG23" i="34" s="1"/>
  <c r="AH23" i="34" s="1"/>
  <c r="AF6" i="34"/>
  <c r="AA6" i="34"/>
  <c r="AF4" i="34"/>
  <c r="AA4" i="34"/>
  <c r="AG52" i="33"/>
  <c r="AH52" i="33" s="1"/>
  <c r="AH14" i="33" s="1"/>
  <c r="AG47" i="33"/>
  <c r="AH47" i="33" s="1"/>
  <c r="AG46" i="33"/>
  <c r="AH46" i="33" s="1"/>
  <c r="AG44" i="33"/>
  <c r="AH44" i="33" s="1"/>
  <c r="AG41" i="33"/>
  <c r="AH41" i="33" s="1"/>
  <c r="AG40" i="33"/>
  <c r="AH40" i="33" s="1"/>
  <c r="AG37" i="33"/>
  <c r="AH37" i="33" s="1"/>
  <c r="AG34" i="33"/>
  <c r="AH34" i="33" s="1"/>
  <c r="AG33" i="33"/>
  <c r="AH33" i="33" s="1"/>
  <c r="AG8" i="33"/>
  <c r="AH6" i="33"/>
  <c r="AG32" i="33" s="1"/>
  <c r="AH32" i="33" s="1"/>
  <c r="AG6" i="33"/>
  <c r="AG23" i="33" s="1"/>
  <c r="AH23" i="33" s="1"/>
  <c r="AF6" i="33"/>
  <c r="AA6" i="33"/>
  <c r="AF4" i="33"/>
  <c r="AA4" i="33"/>
  <c r="AG52" i="32"/>
  <c r="AH52" i="32" s="1"/>
  <c r="AH14" i="32" s="1"/>
  <c r="AG47" i="32"/>
  <c r="AH47" i="32" s="1"/>
  <c r="AG46" i="32"/>
  <c r="AH46" i="32" s="1"/>
  <c r="AG44" i="32"/>
  <c r="AH44" i="32" s="1"/>
  <c r="AG41" i="32"/>
  <c r="AH41" i="32" s="1"/>
  <c r="AG40" i="32"/>
  <c r="AH40" i="32" s="1"/>
  <c r="AG37" i="32"/>
  <c r="AH37" i="32" s="1"/>
  <c r="AG34" i="32"/>
  <c r="AH34" i="32" s="1"/>
  <c r="AG33" i="32"/>
  <c r="AH33" i="32" s="1"/>
  <c r="AG8" i="32"/>
  <c r="AH6" i="32"/>
  <c r="AG32" i="32" s="1"/>
  <c r="AH32" i="32" s="1"/>
  <c r="AG6" i="32"/>
  <c r="AG23" i="32" s="1"/>
  <c r="AH23" i="32" s="1"/>
  <c r="AF6" i="32"/>
  <c r="AA6" i="32"/>
  <c r="AF4" i="32"/>
  <c r="AA4" i="32"/>
  <c r="AG52" i="31"/>
  <c r="AH52" i="31" s="1"/>
  <c r="AH14" i="31" s="1"/>
  <c r="AG47" i="31"/>
  <c r="AH47" i="31" s="1"/>
  <c r="AG46" i="31"/>
  <c r="AH46" i="31" s="1"/>
  <c r="AG44" i="31"/>
  <c r="AH44" i="31" s="1"/>
  <c r="AG41" i="31"/>
  <c r="AH41" i="31" s="1"/>
  <c r="AG40" i="31"/>
  <c r="AH40" i="31" s="1"/>
  <c r="AG37" i="31"/>
  <c r="AH37" i="31" s="1"/>
  <c r="AG34" i="31"/>
  <c r="AH34" i="31" s="1"/>
  <c r="AG33" i="31"/>
  <c r="AH33" i="31" s="1"/>
  <c r="AG8" i="31"/>
  <c r="AD8" i="31"/>
  <c r="AH6" i="31"/>
  <c r="AG32" i="31" s="1"/>
  <c r="AH32" i="31" s="1"/>
  <c r="AG6" i="31"/>
  <c r="AG22" i="31" s="1"/>
  <c r="AF6" i="31"/>
  <c r="AA6" i="31"/>
  <c r="AF4" i="31"/>
  <c r="AA4" i="31"/>
  <c r="AG52" i="30"/>
  <c r="AH52" i="30" s="1"/>
  <c r="AH14" i="30" s="1"/>
  <c r="AG47" i="30"/>
  <c r="AH47" i="30" s="1"/>
  <c r="AG46" i="30"/>
  <c r="AH46" i="30" s="1"/>
  <c r="AG44" i="30"/>
  <c r="AH44" i="30" s="1"/>
  <c r="AG41" i="30"/>
  <c r="AH41" i="30" s="1"/>
  <c r="AG40" i="30"/>
  <c r="AH40" i="30" s="1"/>
  <c r="AG37" i="30"/>
  <c r="AH37" i="30" s="1"/>
  <c r="AG34" i="30"/>
  <c r="AH34" i="30" s="1"/>
  <c r="AG33" i="30"/>
  <c r="AH33" i="30" s="1"/>
  <c r="AG8" i="30"/>
  <c r="AD8" i="30"/>
  <c r="AH6" i="30"/>
  <c r="AG32" i="30" s="1"/>
  <c r="AH32" i="30" s="1"/>
  <c r="AG6" i="30"/>
  <c r="AG23" i="30" s="1"/>
  <c r="AH23" i="30" s="1"/>
  <c r="AF6" i="30"/>
  <c r="AA6" i="30"/>
  <c r="AF4" i="30"/>
  <c r="AA4" i="30"/>
  <c r="AG24" i="35" l="1"/>
  <c r="AH24" i="35" s="1"/>
  <c r="AG30" i="35"/>
  <c r="AH30" i="35" s="1"/>
  <c r="AG24" i="34"/>
  <c r="AH24" i="34" s="1"/>
  <c r="AG30" i="34"/>
  <c r="AH30" i="34" s="1"/>
  <c r="AG31" i="34"/>
  <c r="AH31" i="34" s="1"/>
  <c r="AG24" i="33"/>
  <c r="AH24" i="33" s="1"/>
  <c r="AG30" i="33"/>
  <c r="AH30" i="33" s="1"/>
  <c r="AG31" i="33"/>
  <c r="AH31" i="33" s="1"/>
  <c r="AG24" i="32"/>
  <c r="AH24" i="32" s="1"/>
  <c r="AG30" i="32"/>
  <c r="AH30" i="32" s="1"/>
  <c r="AG31" i="32"/>
  <c r="AH31" i="32" s="1"/>
  <c r="AG30" i="31"/>
  <c r="AH30" i="31" s="1"/>
  <c r="AG31" i="31"/>
  <c r="AH31" i="31" s="1"/>
  <c r="AG30" i="30"/>
  <c r="AH30" i="30" s="1"/>
  <c r="AG22" i="35"/>
  <c r="AD8" i="35"/>
  <c r="AG22" i="34"/>
  <c r="AG22" i="33"/>
  <c r="AD8" i="33"/>
  <c r="AG22" i="32"/>
  <c r="AD8" i="32"/>
  <c r="AH22" i="31"/>
  <c r="AG23" i="31"/>
  <c r="AH23" i="31" s="1"/>
  <c r="AG24" i="31"/>
  <c r="AH24" i="31" s="1"/>
  <c r="AG24" i="30"/>
  <c r="AH24" i="30" s="1"/>
  <c r="AG22" i="30"/>
  <c r="AG31" i="30"/>
  <c r="AH31" i="30" s="1"/>
  <c r="AQ23" i="29"/>
  <c r="AQ22" i="29"/>
  <c r="AQ21" i="29"/>
  <c r="AQ20" i="29"/>
  <c r="AQ19" i="29"/>
  <c r="AQ18" i="29"/>
  <c r="AQ7" i="29"/>
  <c r="AQ8" i="29"/>
  <c r="AQ9" i="29"/>
  <c r="AQ10" i="29"/>
  <c r="AQ11" i="29"/>
  <c r="AQ12" i="29"/>
  <c r="AQ6" i="29"/>
  <c r="AH22" i="35" l="1"/>
  <c r="AH22" i="34"/>
  <c r="AH22" i="33"/>
  <c r="AH22" i="32"/>
  <c r="AH22" i="30"/>
  <c r="AQ37" i="29"/>
  <c r="AQ25" i="29"/>
  <c r="AQ13" i="29"/>
  <c r="AD16" i="18"/>
  <c r="AP60" i="35" l="1"/>
  <c r="AN60" i="35"/>
  <c r="AM60" i="35"/>
  <c r="AP59" i="35"/>
  <c r="AN59" i="35"/>
  <c r="AM59" i="35"/>
  <c r="AP58" i="35"/>
  <c r="AN58" i="35"/>
  <c r="AM58" i="35"/>
  <c r="AP57" i="35"/>
  <c r="AN57" i="35"/>
  <c r="AM57" i="35"/>
  <c r="AP56" i="35"/>
  <c r="AN56" i="35"/>
  <c r="AM56" i="35"/>
  <c r="AP55" i="35"/>
  <c r="AN55" i="35"/>
  <c r="AM55" i="35"/>
  <c r="AP54" i="35"/>
  <c r="AN54" i="35"/>
  <c r="AM54" i="35"/>
  <c r="AP48" i="35"/>
  <c r="AN48" i="35"/>
  <c r="AM48" i="35"/>
  <c r="AP47" i="35"/>
  <c r="AN47" i="35"/>
  <c r="AM47" i="35"/>
  <c r="AP46" i="35"/>
  <c r="AN46" i="35"/>
  <c r="AM46" i="35"/>
  <c r="AP45" i="35"/>
  <c r="AN45" i="35"/>
  <c r="AM45" i="35"/>
  <c r="AP44" i="35"/>
  <c r="AN44" i="35"/>
  <c r="AM44" i="35"/>
  <c r="AP43" i="35"/>
  <c r="AN43" i="35"/>
  <c r="AM43" i="35"/>
  <c r="AP42" i="35"/>
  <c r="AN42" i="35"/>
  <c r="AM42" i="35"/>
  <c r="AP36" i="35"/>
  <c r="AN36" i="35"/>
  <c r="AM36" i="35"/>
  <c r="AP35" i="35"/>
  <c r="AN35" i="35"/>
  <c r="AM35" i="35"/>
  <c r="AP34" i="35"/>
  <c r="AN34" i="35"/>
  <c r="AM34" i="35"/>
  <c r="AP33" i="35"/>
  <c r="AN33" i="35"/>
  <c r="AM33" i="35"/>
  <c r="AP32" i="35"/>
  <c r="AN32" i="35"/>
  <c r="AM32" i="35"/>
  <c r="AP31" i="35"/>
  <c r="AN31" i="35"/>
  <c r="AM31" i="35"/>
  <c r="AP30" i="35"/>
  <c r="AN30" i="35"/>
  <c r="AM30" i="35"/>
  <c r="AP24" i="35"/>
  <c r="AN24" i="35"/>
  <c r="AM24" i="35"/>
  <c r="AP23" i="35"/>
  <c r="AN23" i="35"/>
  <c r="AM23" i="35"/>
  <c r="AP22" i="35"/>
  <c r="AN22" i="35"/>
  <c r="AM22" i="35"/>
  <c r="AP21" i="35"/>
  <c r="AN21" i="35"/>
  <c r="AM21" i="35"/>
  <c r="AP20" i="35"/>
  <c r="AN20" i="35"/>
  <c r="AM20" i="35"/>
  <c r="AP19" i="35"/>
  <c r="AN19" i="35"/>
  <c r="AM19" i="35"/>
  <c r="AP18" i="35"/>
  <c r="AN18" i="35"/>
  <c r="AM18" i="35"/>
  <c r="AP12" i="35"/>
  <c r="AN12" i="35"/>
  <c r="AM12" i="35"/>
  <c r="AP11" i="35"/>
  <c r="AN11" i="35"/>
  <c r="AM11" i="35"/>
  <c r="AP10" i="35"/>
  <c r="AN10" i="35"/>
  <c r="AM10" i="35"/>
  <c r="AP9" i="35"/>
  <c r="AN9" i="35"/>
  <c r="AM9" i="35"/>
  <c r="AP8" i="35"/>
  <c r="AN8" i="35"/>
  <c r="AM8" i="35"/>
  <c r="AP7" i="35"/>
  <c r="AN7" i="35"/>
  <c r="AM7" i="35"/>
  <c r="AP6" i="35"/>
  <c r="AP13" i="35" s="1"/>
  <c r="AN6" i="35"/>
  <c r="AM6" i="35"/>
  <c r="AP60" i="34"/>
  <c r="AN60" i="34"/>
  <c r="AM60" i="34"/>
  <c r="AP59" i="34"/>
  <c r="AN59" i="34"/>
  <c r="AM59" i="34"/>
  <c r="AP58" i="34"/>
  <c r="AN58" i="34"/>
  <c r="AM58" i="34"/>
  <c r="AP57" i="34"/>
  <c r="AN57" i="34"/>
  <c r="AM57" i="34"/>
  <c r="AP56" i="34"/>
  <c r="AN56" i="34"/>
  <c r="AM56" i="34"/>
  <c r="AP55" i="34"/>
  <c r="AN55" i="34"/>
  <c r="AM55" i="34"/>
  <c r="AP54" i="34"/>
  <c r="AN54" i="34"/>
  <c r="AM54" i="34"/>
  <c r="AP48" i="34"/>
  <c r="AN48" i="34"/>
  <c r="AM48" i="34"/>
  <c r="AP47" i="34"/>
  <c r="AN47" i="34"/>
  <c r="AM47" i="34"/>
  <c r="AP46" i="34"/>
  <c r="AN46" i="34"/>
  <c r="AM46" i="34"/>
  <c r="AP45" i="34"/>
  <c r="AN45" i="34"/>
  <c r="AM45" i="34"/>
  <c r="AP44" i="34"/>
  <c r="AN44" i="34"/>
  <c r="AM44" i="34"/>
  <c r="AP43" i="34"/>
  <c r="AN43" i="34"/>
  <c r="AM43" i="34"/>
  <c r="AP42" i="34"/>
  <c r="AN42" i="34"/>
  <c r="AM42" i="34"/>
  <c r="AP36" i="34"/>
  <c r="AN36" i="34"/>
  <c r="AM36" i="34"/>
  <c r="AP35" i="34"/>
  <c r="AN35" i="34"/>
  <c r="AM35" i="34"/>
  <c r="AP34" i="34"/>
  <c r="AN34" i="34"/>
  <c r="AM34" i="34"/>
  <c r="AP33" i="34"/>
  <c r="AN33" i="34"/>
  <c r="AM33" i="34"/>
  <c r="AP32" i="34"/>
  <c r="AN32" i="34"/>
  <c r="AM32" i="34"/>
  <c r="AP31" i="34"/>
  <c r="AN31" i="34"/>
  <c r="AM31" i="34"/>
  <c r="AP30" i="34"/>
  <c r="AN30" i="34"/>
  <c r="AM30" i="34"/>
  <c r="AP24" i="34"/>
  <c r="AN24" i="34"/>
  <c r="AM24" i="34"/>
  <c r="AP23" i="34"/>
  <c r="AN23" i="34"/>
  <c r="AM23" i="34"/>
  <c r="AP22" i="34"/>
  <c r="AN22" i="34"/>
  <c r="AM22" i="34"/>
  <c r="AP21" i="34"/>
  <c r="AN21" i="34"/>
  <c r="AM21" i="34"/>
  <c r="AP20" i="34"/>
  <c r="AN20" i="34"/>
  <c r="AM20" i="34"/>
  <c r="AM25" i="34" s="1"/>
  <c r="AP19" i="34"/>
  <c r="AN19" i="34"/>
  <c r="AM19" i="34"/>
  <c r="AP18" i="34"/>
  <c r="AN18" i="34"/>
  <c r="AM18" i="34"/>
  <c r="AP12" i="34"/>
  <c r="AN12" i="34"/>
  <c r="AM12" i="34"/>
  <c r="AP11" i="34"/>
  <c r="AN11" i="34"/>
  <c r="AM11" i="34"/>
  <c r="AP10" i="34"/>
  <c r="AN10" i="34"/>
  <c r="AM10" i="34"/>
  <c r="AP9" i="34"/>
  <c r="AN9" i="34"/>
  <c r="AM9" i="34"/>
  <c r="AP8" i="34"/>
  <c r="AN8" i="34"/>
  <c r="AM8" i="34"/>
  <c r="AP7" i="34"/>
  <c r="AN7" i="34"/>
  <c r="AM7" i="34"/>
  <c r="AP6" i="34"/>
  <c r="AP13" i="34" s="1"/>
  <c r="AN6" i="34"/>
  <c r="AM6" i="34"/>
  <c r="AP60" i="33"/>
  <c r="AN60" i="33"/>
  <c r="AM60" i="33"/>
  <c r="AP59" i="33"/>
  <c r="AN59" i="33"/>
  <c r="AM59" i="33"/>
  <c r="AP58" i="33"/>
  <c r="AN58" i="33"/>
  <c r="AM58" i="33"/>
  <c r="AP57" i="33"/>
  <c r="AN57" i="33"/>
  <c r="AM57" i="33"/>
  <c r="AP56" i="33"/>
  <c r="AN56" i="33"/>
  <c r="AM56" i="33"/>
  <c r="AP55" i="33"/>
  <c r="AN55" i="33"/>
  <c r="AM55" i="33"/>
  <c r="AP54" i="33"/>
  <c r="AN54" i="33"/>
  <c r="AM54" i="33"/>
  <c r="AM61" i="33" s="1"/>
  <c r="AP48" i="33"/>
  <c r="AN48" i="33"/>
  <c r="AM48" i="33"/>
  <c r="AP47" i="33"/>
  <c r="AN47" i="33"/>
  <c r="AM47" i="33"/>
  <c r="AP46" i="33"/>
  <c r="AN46" i="33"/>
  <c r="AM46" i="33"/>
  <c r="AP45" i="33"/>
  <c r="AN45" i="33"/>
  <c r="AM45" i="33"/>
  <c r="AP44" i="33"/>
  <c r="AN44" i="33"/>
  <c r="AM44" i="33"/>
  <c r="AP43" i="33"/>
  <c r="AN43" i="33"/>
  <c r="AM43" i="33"/>
  <c r="AP42" i="33"/>
  <c r="AN42" i="33"/>
  <c r="AM42" i="33"/>
  <c r="AP36" i="33"/>
  <c r="AN36" i="33"/>
  <c r="AM36" i="33"/>
  <c r="AP35" i="33"/>
  <c r="AN35" i="33"/>
  <c r="AM35" i="33"/>
  <c r="AP34" i="33"/>
  <c r="AN34" i="33"/>
  <c r="AM34" i="33"/>
  <c r="AP33" i="33"/>
  <c r="AN33" i="33"/>
  <c r="AM33" i="33"/>
  <c r="AP32" i="33"/>
  <c r="AN32" i="33"/>
  <c r="AM32" i="33"/>
  <c r="AP31" i="33"/>
  <c r="AN31" i="33"/>
  <c r="AM31" i="33"/>
  <c r="AP30" i="33"/>
  <c r="AP37" i="33" s="1"/>
  <c r="AN30" i="33"/>
  <c r="AM30" i="33"/>
  <c r="AP24" i="33"/>
  <c r="AN24" i="33"/>
  <c r="AM24" i="33"/>
  <c r="AP23" i="33"/>
  <c r="AN23" i="33"/>
  <c r="AM23" i="33"/>
  <c r="AP22" i="33"/>
  <c r="AN22" i="33"/>
  <c r="AM22" i="33"/>
  <c r="AP21" i="33"/>
  <c r="AN21" i="33"/>
  <c r="AM21" i="33"/>
  <c r="AP20" i="33"/>
  <c r="AN20" i="33"/>
  <c r="AM20" i="33"/>
  <c r="AP19" i="33"/>
  <c r="AN19" i="33"/>
  <c r="AM19" i="33"/>
  <c r="AP18" i="33"/>
  <c r="AN18" i="33"/>
  <c r="AM18" i="33"/>
  <c r="AP12" i="33"/>
  <c r="AN12" i="33"/>
  <c r="AM12" i="33"/>
  <c r="AP11" i="33"/>
  <c r="AN11" i="33"/>
  <c r="AM11" i="33"/>
  <c r="AP10" i="33"/>
  <c r="AN10" i="33"/>
  <c r="AM10" i="33"/>
  <c r="AP9" i="33"/>
  <c r="AN9" i="33"/>
  <c r="AM9" i="33"/>
  <c r="AP8" i="33"/>
  <c r="AN8" i="33"/>
  <c r="AM8" i="33"/>
  <c r="AP7" i="33"/>
  <c r="AN7" i="33"/>
  <c r="AM7" i="33"/>
  <c r="AP6" i="33"/>
  <c r="AN6" i="33"/>
  <c r="AM6" i="33"/>
  <c r="AP60" i="32"/>
  <c r="AN60" i="32"/>
  <c r="AM60" i="32"/>
  <c r="AP59" i="32"/>
  <c r="AN59" i="32"/>
  <c r="AM59" i="32"/>
  <c r="AP58" i="32"/>
  <c r="AN58" i="32"/>
  <c r="AM58" i="32"/>
  <c r="AP57" i="32"/>
  <c r="AN57" i="32"/>
  <c r="AM57" i="32"/>
  <c r="AP56" i="32"/>
  <c r="AN56" i="32"/>
  <c r="AM56" i="32"/>
  <c r="AP55" i="32"/>
  <c r="AN55" i="32"/>
  <c r="AM55" i="32"/>
  <c r="AP54" i="32"/>
  <c r="AN54" i="32"/>
  <c r="AM54" i="32"/>
  <c r="AM61" i="32" s="1"/>
  <c r="AP48" i="32"/>
  <c r="AN48" i="32"/>
  <c r="AM48" i="32"/>
  <c r="AP47" i="32"/>
  <c r="AN47" i="32"/>
  <c r="AM47" i="32"/>
  <c r="AP46" i="32"/>
  <c r="AN46" i="32"/>
  <c r="AM46" i="32"/>
  <c r="AP45" i="32"/>
  <c r="AN45" i="32"/>
  <c r="AM45" i="32"/>
  <c r="AP44" i="32"/>
  <c r="AN44" i="32"/>
  <c r="AM44" i="32"/>
  <c r="AP43" i="32"/>
  <c r="AN43" i="32"/>
  <c r="AM43" i="32"/>
  <c r="AP42" i="32"/>
  <c r="AN42" i="32"/>
  <c r="AM42" i="32"/>
  <c r="AP36" i="32"/>
  <c r="AN36" i="32"/>
  <c r="AN37" i="32" s="1"/>
  <c r="AM36" i="32"/>
  <c r="AP35" i="32"/>
  <c r="AN35" i="32"/>
  <c r="AM35" i="32"/>
  <c r="AP34" i="32"/>
  <c r="AN34" i="32"/>
  <c r="AM34" i="32"/>
  <c r="AP33" i="32"/>
  <c r="AN33" i="32"/>
  <c r="AM33" i="32"/>
  <c r="AP32" i="32"/>
  <c r="AN32" i="32"/>
  <c r="AM32" i="32"/>
  <c r="AP31" i="32"/>
  <c r="AN31" i="32"/>
  <c r="AM31" i="32"/>
  <c r="AM37" i="32" s="1"/>
  <c r="AP30" i="32"/>
  <c r="AN30" i="32"/>
  <c r="AM30" i="32"/>
  <c r="AP24" i="32"/>
  <c r="AN24" i="32"/>
  <c r="AM24" i="32"/>
  <c r="AP23" i="32"/>
  <c r="AN23" i="32"/>
  <c r="AM23" i="32"/>
  <c r="AP22" i="32"/>
  <c r="AN22" i="32"/>
  <c r="AM22" i="32"/>
  <c r="AP21" i="32"/>
  <c r="AN21" i="32"/>
  <c r="AM21" i="32"/>
  <c r="AP20" i="32"/>
  <c r="AN20" i="32"/>
  <c r="AM20" i="32"/>
  <c r="AP19" i="32"/>
  <c r="AN19" i="32"/>
  <c r="AM19" i="32"/>
  <c r="AP18" i="32"/>
  <c r="AN18" i="32"/>
  <c r="AM18" i="32"/>
  <c r="AP12" i="32"/>
  <c r="AN12" i="32"/>
  <c r="AM12" i="32"/>
  <c r="AP11" i="32"/>
  <c r="AN11" i="32"/>
  <c r="AM11" i="32"/>
  <c r="AP10" i="32"/>
  <c r="AN10" i="32"/>
  <c r="AM10" i="32"/>
  <c r="AP9" i="32"/>
  <c r="AN9" i="32"/>
  <c r="AM9" i="32"/>
  <c r="AP8" i="32"/>
  <c r="AN8" i="32"/>
  <c r="AM8" i="32"/>
  <c r="AP7" i="32"/>
  <c r="AN7" i="32"/>
  <c r="AM7" i="32"/>
  <c r="AP6" i="32"/>
  <c r="AN6" i="32"/>
  <c r="AM6" i="32"/>
  <c r="AP60" i="31"/>
  <c r="AN60" i="31"/>
  <c r="AM60" i="31"/>
  <c r="AP59" i="31"/>
  <c r="AN59" i="31"/>
  <c r="AM59" i="31"/>
  <c r="AP58" i="31"/>
  <c r="AN58" i="31"/>
  <c r="AM58" i="31"/>
  <c r="AP57" i="31"/>
  <c r="AN57" i="31"/>
  <c r="AM57" i="31"/>
  <c r="AP56" i="31"/>
  <c r="AN56" i="31"/>
  <c r="AM56" i="31"/>
  <c r="AP55" i="31"/>
  <c r="AN55" i="31"/>
  <c r="AM55" i="31"/>
  <c r="AP54" i="31"/>
  <c r="AP61" i="31" s="1"/>
  <c r="AN54" i="31"/>
  <c r="AM54" i="31"/>
  <c r="AP48" i="31"/>
  <c r="AN48" i="31"/>
  <c r="AM48" i="31"/>
  <c r="AP47" i="31"/>
  <c r="AN47" i="31"/>
  <c r="AM47" i="31"/>
  <c r="AP46" i="31"/>
  <c r="AN46" i="31"/>
  <c r="AM46" i="31"/>
  <c r="AP45" i="31"/>
  <c r="AN45" i="31"/>
  <c r="AM45" i="31"/>
  <c r="AP44" i="31"/>
  <c r="AN44" i="31"/>
  <c r="AM44" i="31"/>
  <c r="AP43" i="31"/>
  <c r="AN43" i="31"/>
  <c r="AM43" i="31"/>
  <c r="AP42" i="31"/>
  <c r="AN42" i="31"/>
  <c r="AM42" i="31"/>
  <c r="AP36" i="31"/>
  <c r="AN36" i="31"/>
  <c r="AM36" i="31"/>
  <c r="AP35" i="31"/>
  <c r="AN35" i="31"/>
  <c r="AM35" i="31"/>
  <c r="AP34" i="31"/>
  <c r="AN34" i="31"/>
  <c r="AM34" i="31"/>
  <c r="AP33" i="31"/>
  <c r="AN33" i="31"/>
  <c r="AM33" i="31"/>
  <c r="AP32" i="31"/>
  <c r="AN32" i="31"/>
  <c r="AM32" i="31"/>
  <c r="AP31" i="31"/>
  <c r="AN31" i="31"/>
  <c r="AM31" i="31"/>
  <c r="AP30" i="31"/>
  <c r="AN30" i="31"/>
  <c r="AM30" i="31"/>
  <c r="AP24" i="31"/>
  <c r="AN24" i="31"/>
  <c r="AM24" i="31"/>
  <c r="AP23" i="31"/>
  <c r="AN23" i="31"/>
  <c r="AM23" i="31"/>
  <c r="AP22" i="31"/>
  <c r="AN22" i="31"/>
  <c r="AM22" i="31"/>
  <c r="AP21" i="31"/>
  <c r="AN21" i="31"/>
  <c r="AM21" i="31"/>
  <c r="AP20" i="31"/>
  <c r="AN20" i="31"/>
  <c r="AM20" i="31"/>
  <c r="AP19" i="31"/>
  <c r="AN19" i="31"/>
  <c r="AM19" i="31"/>
  <c r="AP18" i="31"/>
  <c r="AN18" i="31"/>
  <c r="AM18" i="31"/>
  <c r="AP12" i="31"/>
  <c r="AN12" i="31"/>
  <c r="AM12" i="31"/>
  <c r="AP11" i="31"/>
  <c r="AN11" i="31"/>
  <c r="AM11" i="31"/>
  <c r="AP10" i="31"/>
  <c r="AN10" i="31"/>
  <c r="AM10" i="31"/>
  <c r="AP9" i="31"/>
  <c r="AN9" i="31"/>
  <c r="AM9" i="31"/>
  <c r="AP8" i="31"/>
  <c r="AN8" i="31"/>
  <c r="AM8" i="31"/>
  <c r="AP7" i="31"/>
  <c r="AN7" i="31"/>
  <c r="AM7" i="31"/>
  <c r="AP6" i="31"/>
  <c r="AN6" i="31"/>
  <c r="AM6" i="31"/>
  <c r="AP60" i="30"/>
  <c r="AN60" i="30"/>
  <c r="AM60" i="30"/>
  <c r="AP59" i="30"/>
  <c r="AN59" i="30"/>
  <c r="AM59" i="30"/>
  <c r="AP58" i="30"/>
  <c r="AN58" i="30"/>
  <c r="AM58" i="30"/>
  <c r="AP57" i="30"/>
  <c r="AN57" i="30"/>
  <c r="AM57" i="30"/>
  <c r="AP56" i="30"/>
  <c r="AN56" i="30"/>
  <c r="AM56" i="30"/>
  <c r="AP55" i="30"/>
  <c r="AN55" i="30"/>
  <c r="AM55" i="30"/>
  <c r="AP54" i="30"/>
  <c r="AN54" i="30"/>
  <c r="AM54" i="30"/>
  <c r="AP48" i="30"/>
  <c r="AN48" i="30"/>
  <c r="AM48" i="30"/>
  <c r="AP47" i="30"/>
  <c r="AN47" i="30"/>
  <c r="AM47" i="30"/>
  <c r="AP46" i="30"/>
  <c r="AN46" i="30"/>
  <c r="AM46" i="30"/>
  <c r="AP45" i="30"/>
  <c r="AN45" i="30"/>
  <c r="AM45" i="30"/>
  <c r="AP44" i="30"/>
  <c r="AN44" i="30"/>
  <c r="AM44" i="30"/>
  <c r="AM49" i="30" s="1"/>
  <c r="AP43" i="30"/>
  <c r="AN43" i="30"/>
  <c r="AM43" i="30"/>
  <c r="AP42" i="30"/>
  <c r="AN42" i="30"/>
  <c r="AM42" i="30"/>
  <c r="AP36" i="30"/>
  <c r="AN36" i="30"/>
  <c r="AM36" i="30"/>
  <c r="AP35" i="30"/>
  <c r="AN35" i="30"/>
  <c r="AM35" i="30"/>
  <c r="AP34" i="30"/>
  <c r="AN34" i="30"/>
  <c r="AM34" i="30"/>
  <c r="AP33" i="30"/>
  <c r="AN33" i="30"/>
  <c r="AM33" i="30"/>
  <c r="AP32" i="30"/>
  <c r="AN32" i="30"/>
  <c r="AM32" i="30"/>
  <c r="AP31" i="30"/>
  <c r="AN31" i="30"/>
  <c r="AM31" i="30"/>
  <c r="AP30" i="30"/>
  <c r="AN30" i="30"/>
  <c r="AM30" i="30"/>
  <c r="AP24" i="30"/>
  <c r="AN24" i="30"/>
  <c r="AM24" i="30"/>
  <c r="AP23" i="30"/>
  <c r="AN23" i="30"/>
  <c r="AM23" i="30"/>
  <c r="AP22" i="30"/>
  <c r="AN22" i="30"/>
  <c r="AM22" i="30"/>
  <c r="AP21" i="30"/>
  <c r="AN21" i="30"/>
  <c r="AM21" i="30"/>
  <c r="AP20" i="30"/>
  <c r="AN20" i="30"/>
  <c r="AM20" i="30"/>
  <c r="AP19" i="30"/>
  <c r="AN19" i="30"/>
  <c r="AM19" i="30"/>
  <c r="AP18" i="30"/>
  <c r="AN18" i="30"/>
  <c r="AM18" i="30"/>
  <c r="AP12" i="30"/>
  <c r="AN12" i="30"/>
  <c r="AM12" i="30"/>
  <c r="AP11" i="30"/>
  <c r="AN11" i="30"/>
  <c r="AM11" i="30"/>
  <c r="AP10" i="30"/>
  <c r="AN10" i="30"/>
  <c r="AM10" i="30"/>
  <c r="AP9" i="30"/>
  <c r="AN9" i="30"/>
  <c r="AM9" i="30"/>
  <c r="AP8" i="30"/>
  <c r="AN8" i="30"/>
  <c r="AM8" i="30"/>
  <c r="AP7" i="30"/>
  <c r="AN7" i="30"/>
  <c r="AM7" i="30"/>
  <c r="AP6" i="30"/>
  <c r="AN6" i="30"/>
  <c r="AM6" i="30"/>
  <c r="AM13" i="30" s="1"/>
  <c r="AA8" i="29"/>
  <c r="AP60" i="29"/>
  <c r="AN60" i="29"/>
  <c r="AM60" i="29"/>
  <c r="AP59" i="29"/>
  <c r="AN59" i="29"/>
  <c r="AM59" i="29"/>
  <c r="AP58" i="29"/>
  <c r="AN58" i="29"/>
  <c r="AM58" i="29"/>
  <c r="AP57" i="29"/>
  <c r="AN57" i="29"/>
  <c r="AM57" i="29"/>
  <c r="AG52" i="29"/>
  <c r="AH52" i="29" s="1"/>
  <c r="AH14" i="29" s="1"/>
  <c r="AP56" i="29"/>
  <c r="AN56" i="29"/>
  <c r="AM56" i="29"/>
  <c r="AP55" i="29"/>
  <c r="AN55" i="29"/>
  <c r="AM55" i="29"/>
  <c r="AP54" i="29"/>
  <c r="AN54" i="29"/>
  <c r="AM54" i="29"/>
  <c r="AP48" i="29"/>
  <c r="AN48" i="29"/>
  <c r="AM48" i="29"/>
  <c r="AG47" i="29"/>
  <c r="AH47" i="29" s="1"/>
  <c r="AP47" i="29"/>
  <c r="AN47" i="29"/>
  <c r="AM47" i="29"/>
  <c r="AG46" i="29"/>
  <c r="AH46" i="29" s="1"/>
  <c r="AP46" i="29"/>
  <c r="AN46" i="29"/>
  <c r="AM46" i="29"/>
  <c r="AP45" i="29"/>
  <c r="AN45" i="29"/>
  <c r="AM45" i="29"/>
  <c r="AG44" i="29"/>
  <c r="AH44" i="29" s="1"/>
  <c r="AP44" i="29"/>
  <c r="AN44" i="29"/>
  <c r="AM44" i="29"/>
  <c r="AP43" i="29"/>
  <c r="AN43" i="29"/>
  <c r="AM43" i="29"/>
  <c r="AP42" i="29"/>
  <c r="AN42" i="29"/>
  <c r="AM42" i="29"/>
  <c r="AG41" i="29"/>
  <c r="AH41" i="29" s="1"/>
  <c r="AG40" i="29"/>
  <c r="AH40" i="29" s="1"/>
  <c r="AG37" i="29"/>
  <c r="AH37" i="29" s="1"/>
  <c r="AP36" i="29"/>
  <c r="AN36" i="29"/>
  <c r="AM36" i="29"/>
  <c r="AP35" i="29"/>
  <c r="AN35" i="29"/>
  <c r="AM35" i="29"/>
  <c r="AG34" i="29"/>
  <c r="AH34" i="29" s="1"/>
  <c r="AP34" i="29"/>
  <c r="AN34" i="29"/>
  <c r="AM34" i="29"/>
  <c r="AG33" i="29"/>
  <c r="AH33" i="29" s="1"/>
  <c r="AP33" i="29"/>
  <c r="AN33" i="29"/>
  <c r="AM33" i="29"/>
  <c r="AP32" i="29"/>
  <c r="AN32" i="29"/>
  <c r="AM32" i="29"/>
  <c r="AP31" i="29"/>
  <c r="AN31" i="29"/>
  <c r="AM31" i="29"/>
  <c r="AP30" i="29"/>
  <c r="AN30" i="29"/>
  <c r="AM30" i="29"/>
  <c r="AP24" i="29"/>
  <c r="AN24" i="29"/>
  <c r="AM24" i="29"/>
  <c r="AP23" i="29"/>
  <c r="AN23" i="29"/>
  <c r="AM23" i="29"/>
  <c r="AP22" i="29"/>
  <c r="AN22" i="29"/>
  <c r="AM22" i="29"/>
  <c r="AP21" i="29"/>
  <c r="AN21" i="29"/>
  <c r="AM21" i="29"/>
  <c r="AP20" i="29"/>
  <c r="AN20" i="29"/>
  <c r="AM20" i="29"/>
  <c r="AP19" i="29"/>
  <c r="AN19" i="29"/>
  <c r="AM19" i="29"/>
  <c r="AP18" i="29"/>
  <c r="AN18" i="29"/>
  <c r="AM18" i="29"/>
  <c r="AP12" i="29"/>
  <c r="AN12" i="29"/>
  <c r="AM12" i="29"/>
  <c r="AP11" i="29"/>
  <c r="AN11" i="29"/>
  <c r="AM11" i="29"/>
  <c r="AP10" i="29"/>
  <c r="AN10" i="29"/>
  <c r="AM10" i="29"/>
  <c r="AP9" i="29"/>
  <c r="AN9" i="29"/>
  <c r="AM9" i="29"/>
  <c r="AP8" i="29"/>
  <c r="AN8" i="29"/>
  <c r="AM8" i="29"/>
  <c r="AG8" i="29"/>
  <c r="AP7" i="29"/>
  <c r="AN7" i="29"/>
  <c r="AM7" i="29"/>
  <c r="AP6" i="29"/>
  <c r="AN6" i="29"/>
  <c r="AM6" i="29"/>
  <c r="AH6" i="29"/>
  <c r="AG30" i="29" s="1"/>
  <c r="AH30" i="29" s="1"/>
  <c r="AG6" i="29"/>
  <c r="AG24" i="29" s="1"/>
  <c r="AH24" i="29" s="1"/>
  <c r="AF6" i="29"/>
  <c r="AA6" i="29"/>
  <c r="AF4" i="29"/>
  <c r="AA4" i="29"/>
  <c r="AA8" i="28"/>
  <c r="AP60" i="28"/>
  <c r="AN60" i="28"/>
  <c r="AM60" i="28"/>
  <c r="AP59" i="28"/>
  <c r="AN59" i="28"/>
  <c r="AM59" i="28"/>
  <c r="AP58" i="28"/>
  <c r="AN58" i="28"/>
  <c r="AM58" i="28"/>
  <c r="AP57" i="28"/>
  <c r="AN57" i="28"/>
  <c r="AM57" i="28"/>
  <c r="AG57" i="28"/>
  <c r="AH57" i="28" s="1"/>
  <c r="AH14" i="28" s="1"/>
  <c r="AP56" i="28"/>
  <c r="AN56" i="28"/>
  <c r="AM56" i="28"/>
  <c r="AP55" i="28"/>
  <c r="AN55" i="28"/>
  <c r="AM55" i="28"/>
  <c r="AP54" i="28"/>
  <c r="AN54" i="28"/>
  <c r="AM54" i="28"/>
  <c r="AG52" i="28"/>
  <c r="AH52" i="28" s="1"/>
  <c r="AG51" i="28"/>
  <c r="AH51" i="28" s="1"/>
  <c r="AG50" i="28"/>
  <c r="AH50" i="28" s="1"/>
  <c r="AP48" i="28"/>
  <c r="AN48" i="28"/>
  <c r="AM48" i="28"/>
  <c r="AG48" i="28"/>
  <c r="AH48" i="28" s="1"/>
  <c r="AP47" i="28"/>
  <c r="AN47" i="28"/>
  <c r="AM47" i="28"/>
  <c r="AG47" i="28"/>
  <c r="AH47" i="28" s="1"/>
  <c r="AP46" i="28"/>
  <c r="AN46" i="28"/>
  <c r="AM46" i="28"/>
  <c r="AP45" i="28"/>
  <c r="AN45" i="28"/>
  <c r="AM45" i="28"/>
  <c r="AG45" i="28"/>
  <c r="AH45" i="28" s="1"/>
  <c r="AP44" i="28"/>
  <c r="AN44" i="28"/>
  <c r="AM44" i="28"/>
  <c r="AP43" i="28"/>
  <c r="AN43" i="28"/>
  <c r="AM43" i="28"/>
  <c r="AP42" i="28"/>
  <c r="AN42" i="28"/>
  <c r="AM42" i="28"/>
  <c r="AG42" i="28"/>
  <c r="AH42" i="28" s="1"/>
  <c r="AG41" i="28"/>
  <c r="AH41" i="28" s="1"/>
  <c r="AG38" i="28"/>
  <c r="AH38" i="28" s="1"/>
  <c r="AP36" i="28"/>
  <c r="AN36" i="28"/>
  <c r="AM36" i="28"/>
  <c r="AP35" i="28"/>
  <c r="AN35" i="28"/>
  <c r="AM35" i="28"/>
  <c r="AG35" i="28"/>
  <c r="AH35" i="28" s="1"/>
  <c r="AP34" i="28"/>
  <c r="AN34" i="28"/>
  <c r="AM34" i="28"/>
  <c r="AG34" i="28"/>
  <c r="AH34" i="28" s="1"/>
  <c r="AP33" i="28"/>
  <c r="AN33" i="28"/>
  <c r="AM33" i="28"/>
  <c r="AP32" i="28"/>
  <c r="AN32" i="28"/>
  <c r="AM32" i="28"/>
  <c r="AP31" i="28"/>
  <c r="AN31" i="28"/>
  <c r="AM31" i="28"/>
  <c r="AP30" i="28"/>
  <c r="AN30" i="28"/>
  <c r="AM30" i="28"/>
  <c r="AP24" i="28"/>
  <c r="AN24" i="28"/>
  <c r="AM24" i="28"/>
  <c r="AP23" i="28"/>
  <c r="AN23" i="28"/>
  <c r="AM23" i="28"/>
  <c r="AP22" i="28"/>
  <c r="AN22" i="28"/>
  <c r="AM22" i="28"/>
  <c r="AP21" i="28"/>
  <c r="AN21" i="28"/>
  <c r="AM21" i="28"/>
  <c r="AP20" i="28"/>
  <c r="AN20" i="28"/>
  <c r="AM20" i="28"/>
  <c r="AP19" i="28"/>
  <c r="AN19" i="28"/>
  <c r="AM19" i="28"/>
  <c r="AP18" i="28"/>
  <c r="AN18" i="28"/>
  <c r="AM18" i="28"/>
  <c r="AP12" i="28"/>
  <c r="AN12" i="28"/>
  <c r="AM12" i="28"/>
  <c r="AP11" i="28"/>
  <c r="AN11" i="28"/>
  <c r="AM11" i="28"/>
  <c r="AP10" i="28"/>
  <c r="AN10" i="28"/>
  <c r="AM10" i="28"/>
  <c r="AP9" i="28"/>
  <c r="AN9" i="28"/>
  <c r="AM9" i="28"/>
  <c r="AP8" i="28"/>
  <c r="AN8" i="28"/>
  <c r="AM8" i="28"/>
  <c r="AD8" i="28"/>
  <c r="AP7" i="28"/>
  <c r="AN7" i="28"/>
  <c r="AM7" i="28"/>
  <c r="AP6" i="28"/>
  <c r="AN6" i="28"/>
  <c r="AM6" i="28"/>
  <c r="AH6" i="28"/>
  <c r="AG31" i="28" s="1"/>
  <c r="AH31" i="28" s="1"/>
  <c r="AG6" i="28"/>
  <c r="AG25" i="28" s="1"/>
  <c r="AH25" i="28" s="1"/>
  <c r="AF6" i="28"/>
  <c r="AA6" i="28"/>
  <c r="AF4" i="28"/>
  <c r="AA4" i="28"/>
  <c r="AG28" i="18"/>
  <c r="AA8" i="18"/>
  <c r="AN13" i="35" l="1"/>
  <c r="AP49" i="35"/>
  <c r="AN37" i="35"/>
  <c r="AP37" i="35"/>
  <c r="AM37" i="35"/>
  <c r="AM61" i="35"/>
  <c r="AN61" i="35"/>
  <c r="AN25" i="35"/>
  <c r="AP61" i="35"/>
  <c r="AP25" i="35"/>
  <c r="AM49" i="35"/>
  <c r="AM13" i="35"/>
  <c r="AM25" i="35"/>
  <c r="AN49" i="35"/>
  <c r="AP37" i="34"/>
  <c r="AM37" i="34"/>
  <c r="AM61" i="34"/>
  <c r="AN37" i="34"/>
  <c r="AN61" i="34"/>
  <c r="AN25" i="34"/>
  <c r="AP61" i="34"/>
  <c r="AP25" i="34"/>
  <c r="AM49" i="34"/>
  <c r="AM13" i="34"/>
  <c r="AN49" i="34"/>
  <c r="AN13" i="34"/>
  <c r="AP49" i="34"/>
  <c r="AN13" i="33"/>
  <c r="AN61" i="33"/>
  <c r="AM25" i="33"/>
  <c r="AN25" i="33"/>
  <c r="AN37" i="33"/>
  <c r="AP61" i="33"/>
  <c r="AP25" i="33"/>
  <c r="AP13" i="33"/>
  <c r="AM13" i="33"/>
  <c r="AN49" i="33"/>
  <c r="AP49" i="33"/>
  <c r="AM37" i="33"/>
  <c r="AM49" i="33"/>
  <c r="AN25" i="32"/>
  <c r="AN61" i="32"/>
  <c r="AP25" i="32"/>
  <c r="AP61" i="32"/>
  <c r="AN13" i="32"/>
  <c r="AN49" i="32"/>
  <c r="AP13" i="32"/>
  <c r="AP49" i="32"/>
  <c r="AM49" i="32"/>
  <c r="AM25" i="32"/>
  <c r="AM13" i="32"/>
  <c r="AP37" i="32"/>
  <c r="AM13" i="31"/>
  <c r="AN49" i="31"/>
  <c r="AN13" i="31"/>
  <c r="AP49" i="31"/>
  <c r="AM49" i="31"/>
  <c r="AP13" i="31"/>
  <c r="AM25" i="31"/>
  <c r="AN37" i="31"/>
  <c r="AP37" i="31"/>
  <c r="AM61" i="31"/>
  <c r="AP25" i="31"/>
  <c r="AM37" i="31"/>
  <c r="AN61" i="31"/>
  <c r="AP25" i="30"/>
  <c r="AN49" i="30"/>
  <c r="AP49" i="30"/>
  <c r="AP13" i="30"/>
  <c r="AM25" i="30"/>
  <c r="AN37" i="30"/>
  <c r="AP37" i="30"/>
  <c r="AM37" i="30"/>
  <c r="AM61" i="30"/>
  <c r="AN61" i="30"/>
  <c r="AN25" i="30"/>
  <c r="AP61" i="30"/>
  <c r="AM61" i="29"/>
  <c r="AP49" i="29"/>
  <c r="AM25" i="29"/>
  <c r="AN37" i="29"/>
  <c r="AP37" i="29"/>
  <c r="AM49" i="29"/>
  <c r="AP61" i="29"/>
  <c r="AN49" i="29"/>
  <c r="AN25" i="29"/>
  <c r="AM37" i="29"/>
  <c r="AP25" i="29"/>
  <c r="AN61" i="29"/>
  <c r="AN13" i="29"/>
  <c r="AM13" i="29"/>
  <c r="AP13" i="29"/>
  <c r="AP13" i="28"/>
  <c r="AM13" i="28"/>
  <c r="AN25" i="28"/>
  <c r="AN61" i="28"/>
  <c r="AM49" i="28"/>
  <c r="AN49" i="28"/>
  <c r="AP49" i="28"/>
  <c r="AN37" i="28"/>
  <c r="AP37" i="28"/>
  <c r="AM37" i="28"/>
  <c r="AP25" i="28"/>
  <c r="AG24" i="28"/>
  <c r="AH24" i="28" s="1"/>
  <c r="AG23" i="29"/>
  <c r="AH23" i="29" s="1"/>
  <c r="AG22" i="29"/>
  <c r="AH22" i="29" s="1"/>
  <c r="AM61" i="28"/>
  <c r="AM25" i="28"/>
  <c r="AN13" i="30"/>
  <c r="AN25" i="31"/>
  <c r="AN13" i="28"/>
  <c r="B6" i="34"/>
  <c r="B7" i="34" s="1"/>
  <c r="B8" i="34" s="1"/>
  <c r="B9" i="34" s="1"/>
  <c r="B10" i="34" s="1"/>
  <c r="B11" i="34" s="1"/>
  <c r="B12" i="34" s="1"/>
  <c r="B18" i="34" s="1"/>
  <c r="B6" i="33"/>
  <c r="B6" i="32"/>
  <c r="B6" i="31"/>
  <c r="B6" i="30"/>
  <c r="B7" i="30" s="1"/>
  <c r="B8" i="30" s="1"/>
  <c r="B9" i="30" s="1"/>
  <c r="B10" i="30" s="1"/>
  <c r="B11" i="30" s="1"/>
  <c r="B12" i="30" s="1"/>
  <c r="B18" i="30" s="1"/>
  <c r="AD8" i="29"/>
  <c r="AG32" i="29"/>
  <c r="AH32" i="29" s="1"/>
  <c r="AG31" i="29"/>
  <c r="AH31" i="29" s="1"/>
  <c r="AP61" i="28"/>
  <c r="B6" i="28"/>
  <c r="B7" i="28" s="1"/>
  <c r="B8" i="28" s="1"/>
  <c r="B9" i="28" s="1"/>
  <c r="B10" i="28" s="1"/>
  <c r="B11" i="28" s="1"/>
  <c r="B12" i="28" s="1"/>
  <c r="AG33" i="28"/>
  <c r="AH33" i="28" s="1"/>
  <c r="AG8" i="28"/>
  <c r="AG32" i="28"/>
  <c r="AH32" i="28" s="1"/>
  <c r="AG27" i="35" l="1"/>
  <c r="AG27" i="34"/>
  <c r="AG27" i="33"/>
  <c r="AG27" i="32"/>
  <c r="AG27" i="31"/>
  <c r="AG27" i="30"/>
  <c r="AG27" i="29"/>
  <c r="AG28" i="28"/>
  <c r="AH28" i="28" s="1"/>
  <c r="AD14" i="28"/>
  <c r="B6" i="35"/>
  <c r="B19" i="34"/>
  <c r="B20" i="34" s="1"/>
  <c r="B21" i="34" s="1"/>
  <c r="B22" i="34" s="1"/>
  <c r="B23" i="34" s="1"/>
  <c r="B24" i="34" s="1"/>
  <c r="B30" i="34" s="1"/>
  <c r="W13" i="34"/>
  <c r="M13" i="34"/>
  <c r="C13" i="34"/>
  <c r="L13" i="34"/>
  <c r="V13" i="34"/>
  <c r="E13" i="34"/>
  <c r="S13" i="34"/>
  <c r="K13" i="34"/>
  <c r="R13" i="34"/>
  <c r="J13" i="34"/>
  <c r="Q13" i="34"/>
  <c r="G13" i="34"/>
  <c r="O13" i="34"/>
  <c r="P13" i="34"/>
  <c r="F13" i="34"/>
  <c r="X13" i="34"/>
  <c r="N13" i="34"/>
  <c r="D13" i="34"/>
  <c r="B7" i="33"/>
  <c r="B8" i="33" s="1"/>
  <c r="B9" i="33" s="1"/>
  <c r="B10" i="33" s="1"/>
  <c r="B11" i="33" s="1"/>
  <c r="B12" i="33" s="1"/>
  <c r="B18" i="33" s="1"/>
  <c r="B7" i="32"/>
  <c r="B8" i="32" s="1"/>
  <c r="B9" i="32" s="1"/>
  <c r="B10" i="32" s="1"/>
  <c r="B11" i="32" s="1"/>
  <c r="B12" i="32" s="1"/>
  <c r="B18" i="32" s="1"/>
  <c r="B7" i="31"/>
  <c r="B8" i="31" s="1"/>
  <c r="B9" i="31" s="1"/>
  <c r="B10" i="31" s="1"/>
  <c r="B11" i="31" s="1"/>
  <c r="B12" i="31" s="1"/>
  <c r="B18" i="31" s="1"/>
  <c r="B19" i="30"/>
  <c r="B20" i="30" s="1"/>
  <c r="B21" i="30" s="1"/>
  <c r="B22" i="30" s="1"/>
  <c r="B23" i="30" s="1"/>
  <c r="B24" i="30" s="1"/>
  <c r="B30" i="30" s="1"/>
  <c r="W13" i="30"/>
  <c r="M13" i="30"/>
  <c r="C13" i="30"/>
  <c r="V13" i="30"/>
  <c r="L13" i="30"/>
  <c r="S13" i="30"/>
  <c r="K13" i="30"/>
  <c r="R13" i="30"/>
  <c r="J13" i="30"/>
  <c r="Q13" i="30"/>
  <c r="F13" i="30"/>
  <c r="G13" i="30"/>
  <c r="P13" i="30"/>
  <c r="E13" i="30"/>
  <c r="O13" i="30"/>
  <c r="X13" i="30"/>
  <c r="N13" i="30"/>
  <c r="D13" i="30"/>
  <c r="B6" i="29"/>
  <c r="B18" i="28"/>
  <c r="B19" i="28" s="1"/>
  <c r="B20" i="28" s="1"/>
  <c r="B21" i="28" s="1"/>
  <c r="B22" i="28" s="1"/>
  <c r="B23" i="28" s="1"/>
  <c r="B24" i="28" s="1"/>
  <c r="B30" i="28" s="1"/>
  <c r="V13" i="28"/>
  <c r="L13" i="28"/>
  <c r="K13" i="28"/>
  <c r="N13" i="28"/>
  <c r="S13" i="28"/>
  <c r="X13" i="28"/>
  <c r="W13" i="28"/>
  <c r="R13" i="28"/>
  <c r="J13" i="28"/>
  <c r="O13" i="28"/>
  <c r="Q13" i="28"/>
  <c r="G13" i="28"/>
  <c r="P13" i="28"/>
  <c r="F13" i="28"/>
  <c r="D13" i="28"/>
  <c r="C13" i="28"/>
  <c r="E13" i="28"/>
  <c r="M13" i="28"/>
  <c r="AH27" i="35" l="1"/>
  <c r="AD14" i="35"/>
  <c r="AH27" i="34"/>
  <c r="AD14" i="34"/>
  <c r="AH27" i="33"/>
  <c r="AD14" i="33"/>
  <c r="AH27" i="32"/>
  <c r="AD14" i="32"/>
  <c r="AH27" i="31"/>
  <c r="AD14" i="31"/>
  <c r="AH27" i="30"/>
  <c r="AD14" i="30"/>
  <c r="AD14" i="29"/>
  <c r="AH27" i="29"/>
  <c r="B7" i="35"/>
  <c r="B8" i="35" s="1"/>
  <c r="B9" i="35" s="1"/>
  <c r="B10" i="35" s="1"/>
  <c r="B11" i="35" s="1"/>
  <c r="B12" i="35" s="1"/>
  <c r="B18" i="35" s="1"/>
  <c r="Q25" i="34"/>
  <c r="L25" i="34"/>
  <c r="C25" i="34"/>
  <c r="AO45" i="34"/>
  <c r="AO32" i="34"/>
  <c r="AO19" i="34"/>
  <c r="AO10" i="34"/>
  <c r="AO59" i="34"/>
  <c r="AO46" i="34"/>
  <c r="AO33" i="34"/>
  <c r="AO22" i="34"/>
  <c r="AO11" i="34"/>
  <c r="AO21" i="34"/>
  <c r="AO18" i="34"/>
  <c r="AO47" i="34"/>
  <c r="AO34" i="34"/>
  <c r="AO23" i="34"/>
  <c r="AO12" i="34"/>
  <c r="AO8" i="34"/>
  <c r="AO7" i="34"/>
  <c r="AO43" i="34"/>
  <c r="AO30" i="34"/>
  <c r="AO56" i="34"/>
  <c r="AO48" i="34"/>
  <c r="AO35" i="34"/>
  <c r="AO24" i="34"/>
  <c r="AO20" i="34"/>
  <c r="AO36" i="34"/>
  <c r="AO60" i="34"/>
  <c r="AO57" i="34"/>
  <c r="AO54" i="34"/>
  <c r="AO42" i="34"/>
  <c r="AO9" i="34"/>
  <c r="AO58" i="34"/>
  <c r="AO55" i="34"/>
  <c r="AO44" i="34"/>
  <c r="AO31" i="34"/>
  <c r="AO6" i="34"/>
  <c r="J25" i="34"/>
  <c r="W25" i="34"/>
  <c r="B31" i="34"/>
  <c r="B32" i="34" s="1"/>
  <c r="B33" i="34" s="1"/>
  <c r="B34" i="34" s="1"/>
  <c r="B35" i="34" s="1"/>
  <c r="B36" i="34" s="1"/>
  <c r="B42" i="34" s="1"/>
  <c r="R25" i="34"/>
  <c r="M25" i="34"/>
  <c r="F25" i="34"/>
  <c r="E25" i="34"/>
  <c r="K25" i="34"/>
  <c r="D25" i="34"/>
  <c r="O25" i="34"/>
  <c r="S25" i="34"/>
  <c r="N25" i="34"/>
  <c r="V25" i="34"/>
  <c r="G25" i="34"/>
  <c r="P25" i="34"/>
  <c r="X25" i="34"/>
  <c r="E13" i="33"/>
  <c r="R13" i="33"/>
  <c r="S13" i="33"/>
  <c r="P13" i="33"/>
  <c r="G13" i="33"/>
  <c r="Q13" i="33"/>
  <c r="W13" i="33"/>
  <c r="B19" i="33"/>
  <c r="B20" i="33" s="1"/>
  <c r="B21" i="33" s="1"/>
  <c r="B22" i="33" s="1"/>
  <c r="B23" i="33" s="1"/>
  <c r="B24" i="33" s="1"/>
  <c r="B30" i="33" s="1"/>
  <c r="D25" i="33"/>
  <c r="L13" i="33"/>
  <c r="M13" i="33"/>
  <c r="V13" i="33"/>
  <c r="C13" i="33"/>
  <c r="F13" i="33"/>
  <c r="D13" i="33"/>
  <c r="O13" i="33"/>
  <c r="K13" i="33"/>
  <c r="N13" i="33"/>
  <c r="J13" i="33"/>
  <c r="X13" i="33"/>
  <c r="F13" i="32"/>
  <c r="X13" i="32"/>
  <c r="G13" i="32"/>
  <c r="L13" i="32"/>
  <c r="S13" i="32"/>
  <c r="Q13" i="32"/>
  <c r="V13" i="32"/>
  <c r="K13" i="32"/>
  <c r="P13" i="32"/>
  <c r="J13" i="32"/>
  <c r="C13" i="32"/>
  <c r="B19" i="32"/>
  <c r="B20" i="32" s="1"/>
  <c r="B21" i="32" s="1"/>
  <c r="B22" i="32" s="1"/>
  <c r="B23" i="32" s="1"/>
  <c r="B24" i="32" s="1"/>
  <c r="B30" i="32" s="1"/>
  <c r="R13" i="32"/>
  <c r="M13" i="32"/>
  <c r="O13" i="32"/>
  <c r="D13" i="32"/>
  <c r="N13" i="32"/>
  <c r="E13" i="32"/>
  <c r="W13" i="32"/>
  <c r="J13" i="31"/>
  <c r="O13" i="31"/>
  <c r="F13" i="31"/>
  <c r="R13" i="31"/>
  <c r="N13" i="31"/>
  <c r="P13" i="31"/>
  <c r="M13" i="31"/>
  <c r="B19" i="31"/>
  <c r="B20" i="31" s="1"/>
  <c r="B21" i="31" s="1"/>
  <c r="B22" i="31" s="1"/>
  <c r="B23" i="31" s="1"/>
  <c r="B24" i="31" s="1"/>
  <c r="B30" i="31" s="1"/>
  <c r="G13" i="31"/>
  <c r="S13" i="31"/>
  <c r="K13" i="31"/>
  <c r="Q13" i="31"/>
  <c r="L13" i="31"/>
  <c r="X13" i="31"/>
  <c r="E13" i="31"/>
  <c r="C13" i="31"/>
  <c r="D13" i="31"/>
  <c r="W13" i="31"/>
  <c r="V13" i="31"/>
  <c r="P25" i="30"/>
  <c r="G25" i="30"/>
  <c r="L25" i="30"/>
  <c r="V25" i="30"/>
  <c r="Q25" i="30"/>
  <c r="W25" i="30"/>
  <c r="B31" i="30"/>
  <c r="B32" i="30" s="1"/>
  <c r="B33" i="30" s="1"/>
  <c r="B34" i="30" s="1"/>
  <c r="B35" i="30" s="1"/>
  <c r="B36" i="30" s="1"/>
  <c r="B42" i="30" s="1"/>
  <c r="C25" i="30"/>
  <c r="AO45" i="30"/>
  <c r="AO32" i="30"/>
  <c r="AO19" i="30"/>
  <c r="AO10" i="30"/>
  <c r="AO46" i="30"/>
  <c r="AO33" i="30"/>
  <c r="AO22" i="30"/>
  <c r="AO59" i="30"/>
  <c r="AO11" i="30"/>
  <c r="AO47" i="30"/>
  <c r="AO34" i="30"/>
  <c r="AO23" i="30"/>
  <c r="AO12" i="30"/>
  <c r="AO8" i="30"/>
  <c r="AO7" i="30"/>
  <c r="AO36" i="30"/>
  <c r="AO60" i="30"/>
  <c r="AO56" i="30"/>
  <c r="AO48" i="30"/>
  <c r="AO35" i="30"/>
  <c r="AO24" i="30"/>
  <c r="AO20" i="30"/>
  <c r="AO54" i="30"/>
  <c r="AO43" i="30"/>
  <c r="AO57" i="30"/>
  <c r="AO9" i="30"/>
  <c r="AO30" i="30"/>
  <c r="AO21" i="30"/>
  <c r="AO18" i="30"/>
  <c r="AO42" i="30"/>
  <c r="AO58" i="30"/>
  <c r="AO55" i="30"/>
  <c r="AO44" i="30"/>
  <c r="AO31" i="30"/>
  <c r="AO6" i="30"/>
  <c r="J25" i="30"/>
  <c r="M25" i="30"/>
  <c r="E25" i="30"/>
  <c r="K25" i="30"/>
  <c r="D25" i="30"/>
  <c r="O25" i="30"/>
  <c r="S25" i="30"/>
  <c r="N25" i="30"/>
  <c r="F25" i="30"/>
  <c r="R25" i="30"/>
  <c r="X25" i="30"/>
  <c r="B7" i="29"/>
  <c r="B8" i="29" s="1"/>
  <c r="B9" i="29" s="1"/>
  <c r="B10" i="29" s="1"/>
  <c r="B11" i="29" s="1"/>
  <c r="B12" i="29" s="1"/>
  <c r="B18" i="29" s="1"/>
  <c r="J25" i="28"/>
  <c r="V25" i="28"/>
  <c r="F25" i="28"/>
  <c r="P25" i="28"/>
  <c r="G25" i="28"/>
  <c r="L25" i="28"/>
  <c r="Q25" i="28"/>
  <c r="C25" i="28"/>
  <c r="B31" i="28"/>
  <c r="B32" i="28" s="1"/>
  <c r="B33" i="28" s="1"/>
  <c r="B34" i="28" s="1"/>
  <c r="B35" i="28" s="1"/>
  <c r="B36" i="28" s="1"/>
  <c r="B42" i="28" s="1"/>
  <c r="M25" i="28"/>
  <c r="R25" i="28"/>
  <c r="W25" i="28"/>
  <c r="E25" i="28"/>
  <c r="K25" i="28"/>
  <c r="D25" i="28"/>
  <c r="AO45" i="28"/>
  <c r="AO32" i="28"/>
  <c r="AO19" i="28"/>
  <c r="AO11" i="28"/>
  <c r="AO46" i="28"/>
  <c r="AO7" i="28"/>
  <c r="AO21" i="28"/>
  <c r="AO18" i="28"/>
  <c r="AO59" i="28"/>
  <c r="AO33" i="28"/>
  <c r="AO22" i="28"/>
  <c r="AO12" i="28"/>
  <c r="AO8" i="28"/>
  <c r="AO47" i="28"/>
  <c r="AO34" i="28"/>
  <c r="AO23" i="28"/>
  <c r="AO43" i="28"/>
  <c r="AO56" i="28"/>
  <c r="AO48" i="28"/>
  <c r="AO35" i="28"/>
  <c r="AO24" i="28"/>
  <c r="AO20" i="28"/>
  <c r="AO36" i="28"/>
  <c r="AO9" i="28"/>
  <c r="AO30" i="28"/>
  <c r="AO6" i="28"/>
  <c r="AO60" i="28"/>
  <c r="AO57" i="28"/>
  <c r="AO54" i="28"/>
  <c r="AO42" i="28"/>
  <c r="AO58" i="28"/>
  <c r="AO55" i="28"/>
  <c r="AO44" i="28"/>
  <c r="AO31" i="28"/>
  <c r="AO10" i="28"/>
  <c r="O25" i="28"/>
  <c r="S25" i="28"/>
  <c r="N25" i="28"/>
  <c r="X25" i="28"/>
  <c r="AO61" i="34" l="1"/>
  <c r="R37" i="30"/>
  <c r="E37" i="30"/>
  <c r="F37" i="30"/>
  <c r="S25" i="32"/>
  <c r="AO25" i="34"/>
  <c r="S37" i="30"/>
  <c r="L37" i="30"/>
  <c r="O37" i="30"/>
  <c r="R37" i="28"/>
  <c r="S13" i="35"/>
  <c r="F13" i="35"/>
  <c r="K13" i="35"/>
  <c r="X13" i="35"/>
  <c r="G13" i="35"/>
  <c r="L13" i="35"/>
  <c r="D13" i="35"/>
  <c r="Q13" i="35"/>
  <c r="V13" i="35"/>
  <c r="B19" i="35"/>
  <c r="B20" i="35" s="1"/>
  <c r="B21" i="35" s="1"/>
  <c r="B22" i="35" s="1"/>
  <c r="B23" i="35" s="1"/>
  <c r="B24" i="35" s="1"/>
  <c r="B30" i="35" s="1"/>
  <c r="E13" i="35"/>
  <c r="C13" i="35"/>
  <c r="N13" i="35"/>
  <c r="J13" i="35"/>
  <c r="M13" i="35"/>
  <c r="P13" i="35"/>
  <c r="O13" i="35"/>
  <c r="R13" i="35"/>
  <c r="W13" i="35"/>
  <c r="AO49" i="34"/>
  <c r="AO13" i="34"/>
  <c r="R37" i="34"/>
  <c r="C37" i="34"/>
  <c r="Q37" i="34"/>
  <c r="W37" i="34"/>
  <c r="AO37" i="34"/>
  <c r="K37" i="34"/>
  <c r="D37" i="34"/>
  <c r="M37" i="34"/>
  <c r="S37" i="34"/>
  <c r="N37" i="34"/>
  <c r="F37" i="34"/>
  <c r="L37" i="34"/>
  <c r="X37" i="34"/>
  <c r="B43" i="34"/>
  <c r="B44" i="34" s="1"/>
  <c r="B45" i="34" s="1"/>
  <c r="B46" i="34" s="1"/>
  <c r="B47" i="34" s="1"/>
  <c r="B48" i="34" s="1"/>
  <c r="E49" i="34" s="1"/>
  <c r="P37" i="34"/>
  <c r="V37" i="34"/>
  <c r="E37" i="34"/>
  <c r="J37" i="34"/>
  <c r="G37" i="34"/>
  <c r="O37" i="34"/>
  <c r="O25" i="33"/>
  <c r="F25" i="33"/>
  <c r="K25" i="33"/>
  <c r="S25" i="33"/>
  <c r="E25" i="33"/>
  <c r="P25" i="33"/>
  <c r="AO44" i="33"/>
  <c r="AO31" i="33"/>
  <c r="AO6" i="33"/>
  <c r="AO56" i="33"/>
  <c r="AO45" i="33"/>
  <c r="AO19" i="33"/>
  <c r="AO10" i="33"/>
  <c r="AO11" i="33"/>
  <c r="AO57" i="33"/>
  <c r="AO58" i="33"/>
  <c r="AO47" i="33"/>
  <c r="AO34" i="33"/>
  <c r="AO23" i="33"/>
  <c r="AO12" i="33"/>
  <c r="AO8" i="33"/>
  <c r="AO7" i="33"/>
  <c r="AO42" i="33"/>
  <c r="AO59" i="33"/>
  <c r="AO48" i="33"/>
  <c r="AO35" i="33"/>
  <c r="AO24" i="33"/>
  <c r="AO20" i="33"/>
  <c r="AO9" i="33"/>
  <c r="AO54" i="33"/>
  <c r="AO36" i="33"/>
  <c r="AO55" i="33"/>
  <c r="AO33" i="33"/>
  <c r="AO22" i="33"/>
  <c r="AO60" i="33"/>
  <c r="AO43" i="33"/>
  <c r="AO30" i="33"/>
  <c r="AO21" i="33"/>
  <c r="AO18" i="33"/>
  <c r="AO32" i="33"/>
  <c r="AO46" i="33"/>
  <c r="J25" i="33"/>
  <c r="L25" i="33"/>
  <c r="B31" i="33"/>
  <c r="B32" i="33" s="1"/>
  <c r="B33" i="33" s="1"/>
  <c r="B34" i="33" s="1"/>
  <c r="B35" i="33" s="1"/>
  <c r="B36" i="33" s="1"/>
  <c r="B42" i="33" s="1"/>
  <c r="G25" i="33"/>
  <c r="R25" i="33"/>
  <c r="V25" i="33"/>
  <c r="M25" i="33"/>
  <c r="C25" i="33"/>
  <c r="N25" i="33"/>
  <c r="W25" i="33"/>
  <c r="Q25" i="33"/>
  <c r="X25" i="33"/>
  <c r="Q25" i="32"/>
  <c r="F25" i="32"/>
  <c r="N25" i="32"/>
  <c r="M25" i="32"/>
  <c r="O25" i="32"/>
  <c r="K25" i="32"/>
  <c r="E25" i="32"/>
  <c r="P25" i="32"/>
  <c r="D25" i="32"/>
  <c r="AO45" i="32"/>
  <c r="AO32" i="32"/>
  <c r="AO19" i="32"/>
  <c r="AO10" i="32"/>
  <c r="AO9" i="32"/>
  <c r="AO21" i="32"/>
  <c r="AO59" i="32"/>
  <c r="AO46" i="32"/>
  <c r="AO33" i="32"/>
  <c r="AO22" i="32"/>
  <c r="AO11" i="32"/>
  <c r="AO42" i="32"/>
  <c r="AO47" i="32"/>
  <c r="AO34" i="32"/>
  <c r="AO23" i="32"/>
  <c r="AO12" i="32"/>
  <c r="AO8" i="32"/>
  <c r="AO7" i="32"/>
  <c r="AO60" i="32"/>
  <c r="AO54" i="32"/>
  <c r="AO30" i="32"/>
  <c r="AO56" i="32"/>
  <c r="AO48" i="32"/>
  <c r="AO35" i="32"/>
  <c r="AO24" i="32"/>
  <c r="AO20" i="32"/>
  <c r="AO36" i="32"/>
  <c r="AO57" i="32"/>
  <c r="AO18" i="32"/>
  <c r="AO58" i="32"/>
  <c r="AO55" i="32"/>
  <c r="AO44" i="32"/>
  <c r="AO31" i="32"/>
  <c r="AO6" i="32"/>
  <c r="AO43" i="32"/>
  <c r="G25" i="32"/>
  <c r="L25" i="32"/>
  <c r="X25" i="32"/>
  <c r="B31" i="32"/>
  <c r="B32" i="32" s="1"/>
  <c r="B33" i="32" s="1"/>
  <c r="B34" i="32" s="1"/>
  <c r="B35" i="32" s="1"/>
  <c r="B36" i="32" s="1"/>
  <c r="B42" i="32" s="1"/>
  <c r="V25" i="32"/>
  <c r="J25" i="32"/>
  <c r="C25" i="32"/>
  <c r="R25" i="32"/>
  <c r="W25" i="32"/>
  <c r="P25" i="31"/>
  <c r="L25" i="31"/>
  <c r="X25" i="31"/>
  <c r="B31" i="31"/>
  <c r="B32" i="31" s="1"/>
  <c r="B33" i="31" s="1"/>
  <c r="B34" i="31" s="1"/>
  <c r="B35" i="31" s="1"/>
  <c r="B36" i="31" s="1"/>
  <c r="B42" i="31" s="1"/>
  <c r="J25" i="31"/>
  <c r="M25" i="31"/>
  <c r="Q25" i="31"/>
  <c r="W25" i="31"/>
  <c r="V25" i="31"/>
  <c r="G25" i="31"/>
  <c r="O25" i="31"/>
  <c r="C25" i="31"/>
  <c r="AO56" i="31"/>
  <c r="AO45" i="31"/>
  <c r="AO32" i="31"/>
  <c r="AO19" i="31"/>
  <c r="AO11" i="31"/>
  <c r="AO46" i="31"/>
  <c r="AO57" i="31"/>
  <c r="AO33" i="31"/>
  <c r="AO22" i="31"/>
  <c r="AO12" i="31"/>
  <c r="AO8" i="31"/>
  <c r="AO7" i="31"/>
  <c r="AO10" i="31"/>
  <c r="AO58" i="31"/>
  <c r="AO47" i="31"/>
  <c r="AO34" i="31"/>
  <c r="AO23" i="31"/>
  <c r="AO31" i="31"/>
  <c r="AO59" i="31"/>
  <c r="AO48" i="31"/>
  <c r="AO35" i="31"/>
  <c r="AO24" i="31"/>
  <c r="AO20" i="31"/>
  <c r="AO42" i="31"/>
  <c r="AO54" i="31"/>
  <c r="AO36" i="31"/>
  <c r="AO9" i="31"/>
  <c r="AO55" i="31"/>
  <c r="AO60" i="31"/>
  <c r="AO43" i="31"/>
  <c r="AO30" i="31"/>
  <c r="AO21" i="31"/>
  <c r="AO18" i="31"/>
  <c r="AO6" i="31"/>
  <c r="AO44" i="31"/>
  <c r="R25" i="31"/>
  <c r="E25" i="31"/>
  <c r="K25" i="31"/>
  <c r="D25" i="31"/>
  <c r="F25" i="31"/>
  <c r="S25" i="31"/>
  <c r="N25" i="31"/>
  <c r="AO49" i="30"/>
  <c r="P37" i="30"/>
  <c r="V37" i="30"/>
  <c r="G37" i="30"/>
  <c r="C37" i="30"/>
  <c r="J37" i="30"/>
  <c r="N37" i="30"/>
  <c r="X37" i="30"/>
  <c r="Q37" i="30"/>
  <c r="D37" i="30"/>
  <c r="AO25" i="30"/>
  <c r="AO37" i="30"/>
  <c r="B43" i="30"/>
  <c r="B44" i="30" s="1"/>
  <c r="B45" i="30" s="1"/>
  <c r="B46" i="30" s="1"/>
  <c r="B47" i="30" s="1"/>
  <c r="B48" i="30" s="1"/>
  <c r="F49" i="30" s="1"/>
  <c r="M37" i="30"/>
  <c r="AO13" i="30"/>
  <c r="AO61" i="30"/>
  <c r="K37" i="30"/>
  <c r="W37" i="30"/>
  <c r="R13" i="29"/>
  <c r="K13" i="29"/>
  <c r="E13" i="29"/>
  <c r="C13" i="29"/>
  <c r="O13" i="29"/>
  <c r="F13" i="29"/>
  <c r="P13" i="29"/>
  <c r="X13" i="29"/>
  <c r="N13" i="29"/>
  <c r="G13" i="29"/>
  <c r="S13" i="29"/>
  <c r="D13" i="29"/>
  <c r="W13" i="29"/>
  <c r="Q13" i="29"/>
  <c r="L13" i="29"/>
  <c r="B19" i="29"/>
  <c r="B20" i="29" s="1"/>
  <c r="B21" i="29" s="1"/>
  <c r="B22" i="29" s="1"/>
  <c r="B23" i="29" s="1"/>
  <c r="B24" i="29" s="1"/>
  <c r="B30" i="29" s="1"/>
  <c r="M13" i="29"/>
  <c r="J13" i="29"/>
  <c r="V13" i="29"/>
  <c r="C37" i="28"/>
  <c r="AO61" i="28"/>
  <c r="J37" i="28"/>
  <c r="G37" i="28"/>
  <c r="O37" i="28"/>
  <c r="Q37" i="28"/>
  <c r="M37" i="28"/>
  <c r="B43" i="28"/>
  <c r="B44" i="28" s="1"/>
  <c r="B45" i="28" s="1"/>
  <c r="B46" i="28" s="1"/>
  <c r="B47" i="28" s="1"/>
  <c r="B48" i="28" s="1"/>
  <c r="B54" i="28" s="1"/>
  <c r="W37" i="28"/>
  <c r="D37" i="28"/>
  <c r="AO13" i="28"/>
  <c r="S37" i="28"/>
  <c r="N37" i="28"/>
  <c r="AO37" i="28"/>
  <c r="K37" i="28"/>
  <c r="AO25" i="28"/>
  <c r="F37" i="28"/>
  <c r="L37" i="28"/>
  <c r="X37" i="28"/>
  <c r="AO49" i="28"/>
  <c r="P37" i="28"/>
  <c r="V37" i="28"/>
  <c r="E37" i="28"/>
  <c r="G37" i="31" l="1"/>
  <c r="Q37" i="31"/>
  <c r="AG29" i="34"/>
  <c r="AH29" i="34" s="1"/>
  <c r="J37" i="31"/>
  <c r="N37" i="31"/>
  <c r="X37" i="31"/>
  <c r="AG39" i="30"/>
  <c r="AH39" i="30" s="1"/>
  <c r="P37" i="31"/>
  <c r="O37" i="31"/>
  <c r="C37" i="31"/>
  <c r="V49" i="34"/>
  <c r="AG43" i="34" s="1"/>
  <c r="AH43" i="34" s="1"/>
  <c r="E25" i="35"/>
  <c r="Q25" i="35"/>
  <c r="V25" i="35"/>
  <c r="B31" i="35"/>
  <c r="B32" i="35" s="1"/>
  <c r="B33" i="35" s="1"/>
  <c r="B34" i="35" s="1"/>
  <c r="B35" i="35" s="1"/>
  <c r="B36" i="35" s="1"/>
  <c r="B42" i="35" s="1"/>
  <c r="O25" i="35"/>
  <c r="J25" i="35"/>
  <c r="C25" i="35"/>
  <c r="R25" i="35"/>
  <c r="M25" i="35"/>
  <c r="AO45" i="35"/>
  <c r="AO32" i="35"/>
  <c r="AO19" i="35"/>
  <c r="AO10" i="35"/>
  <c r="AO59" i="35"/>
  <c r="AO46" i="35"/>
  <c r="AO33" i="35"/>
  <c r="AO22" i="35"/>
  <c r="AO11" i="35"/>
  <c r="AO55" i="35"/>
  <c r="AO47" i="35"/>
  <c r="AO34" i="35"/>
  <c r="AO23" i="35"/>
  <c r="AO12" i="35"/>
  <c r="AO8" i="35"/>
  <c r="AO7" i="35"/>
  <c r="AO43" i="35"/>
  <c r="AO58" i="35"/>
  <c r="AO56" i="35"/>
  <c r="AO48" i="35"/>
  <c r="AO35" i="35"/>
  <c r="AO24" i="35"/>
  <c r="AO20" i="35"/>
  <c r="AO31" i="35"/>
  <c r="AO36" i="35"/>
  <c r="AO60" i="35"/>
  <c r="AO57" i="35"/>
  <c r="AO54" i="35"/>
  <c r="AO42" i="35"/>
  <c r="AO9" i="35"/>
  <c r="AO30" i="35"/>
  <c r="AO44" i="35"/>
  <c r="AO21" i="35"/>
  <c r="AO18" i="35"/>
  <c r="AO6" i="35"/>
  <c r="K25" i="35"/>
  <c r="W25" i="35"/>
  <c r="S25" i="35"/>
  <c r="D25" i="35"/>
  <c r="P25" i="35"/>
  <c r="F25" i="35"/>
  <c r="N25" i="35"/>
  <c r="G25" i="35"/>
  <c r="L25" i="35"/>
  <c r="X25" i="35"/>
  <c r="Q49" i="34"/>
  <c r="AG45" i="34" s="1"/>
  <c r="AH45" i="34" s="1"/>
  <c r="G49" i="34"/>
  <c r="AG49" i="34" s="1"/>
  <c r="AH49" i="34" s="1"/>
  <c r="L49" i="34"/>
  <c r="X49" i="34"/>
  <c r="AG53" i="34" s="1"/>
  <c r="AH53" i="34" s="1"/>
  <c r="J49" i="34"/>
  <c r="F49" i="34"/>
  <c r="R49" i="34"/>
  <c r="C49" i="34"/>
  <c r="M49" i="34"/>
  <c r="AG50" i="34" s="1"/>
  <c r="K49" i="34"/>
  <c r="W49" i="34"/>
  <c r="AG42" i="34" s="1"/>
  <c r="S49" i="34"/>
  <c r="D49" i="34"/>
  <c r="O49" i="34"/>
  <c r="AG39" i="34" s="1"/>
  <c r="AH39" i="34" s="1"/>
  <c r="P49" i="34"/>
  <c r="AG48" i="34" s="1"/>
  <c r="AH48" i="34" s="1"/>
  <c r="N49" i="34"/>
  <c r="AG38" i="34" s="1"/>
  <c r="AH38" i="34" s="1"/>
  <c r="K37" i="33"/>
  <c r="M37" i="33"/>
  <c r="B43" i="33"/>
  <c r="B44" i="33" s="1"/>
  <c r="B45" i="33" s="1"/>
  <c r="B46" i="33" s="1"/>
  <c r="B47" i="33" s="1"/>
  <c r="B48" i="33" s="1"/>
  <c r="B54" i="33" s="1"/>
  <c r="C37" i="33"/>
  <c r="S37" i="33"/>
  <c r="W37" i="33"/>
  <c r="D37" i="33"/>
  <c r="O37" i="33"/>
  <c r="AO13" i="33"/>
  <c r="N37" i="33"/>
  <c r="L37" i="33"/>
  <c r="E37" i="33"/>
  <c r="AO25" i="33"/>
  <c r="AO49" i="33"/>
  <c r="G37" i="33"/>
  <c r="V37" i="33"/>
  <c r="F37" i="33"/>
  <c r="AO61" i="33"/>
  <c r="Q37" i="33"/>
  <c r="J37" i="33"/>
  <c r="P37" i="33"/>
  <c r="AO37" i="33"/>
  <c r="X37" i="33"/>
  <c r="R37" i="33"/>
  <c r="Q37" i="32"/>
  <c r="O37" i="32"/>
  <c r="P37" i="32"/>
  <c r="S37" i="32"/>
  <c r="V37" i="32"/>
  <c r="J37" i="32"/>
  <c r="AO13" i="32"/>
  <c r="D37" i="32"/>
  <c r="N37" i="32"/>
  <c r="F37" i="32"/>
  <c r="G37" i="32"/>
  <c r="E37" i="32"/>
  <c r="R37" i="32"/>
  <c r="C37" i="32"/>
  <c r="B43" i="32"/>
  <c r="B44" i="32" s="1"/>
  <c r="B45" i="32" s="1"/>
  <c r="B46" i="32" s="1"/>
  <c r="B47" i="32" s="1"/>
  <c r="B48" i="32" s="1"/>
  <c r="G49" i="32" s="1"/>
  <c r="M37" i="32"/>
  <c r="K37" i="32"/>
  <c r="W37" i="32"/>
  <c r="AO25" i="32"/>
  <c r="AO37" i="32"/>
  <c r="AO61" i="32"/>
  <c r="L37" i="32"/>
  <c r="X37" i="32"/>
  <c r="AO49" i="32"/>
  <c r="L37" i="31"/>
  <c r="V37" i="31"/>
  <c r="AO25" i="31"/>
  <c r="AO61" i="31"/>
  <c r="E37" i="31"/>
  <c r="B43" i="31"/>
  <c r="B44" i="31" s="1"/>
  <c r="B45" i="31" s="1"/>
  <c r="B46" i="31" s="1"/>
  <c r="B47" i="31" s="1"/>
  <c r="B48" i="31" s="1"/>
  <c r="B54" i="31" s="1"/>
  <c r="M37" i="31"/>
  <c r="AO49" i="31"/>
  <c r="K37" i="31"/>
  <c r="W37" i="31"/>
  <c r="S37" i="31"/>
  <c r="F37" i="31"/>
  <c r="AO13" i="31"/>
  <c r="AO37" i="31"/>
  <c r="R37" i="31"/>
  <c r="D37" i="31"/>
  <c r="M49" i="30"/>
  <c r="AG50" i="30" s="1"/>
  <c r="Q49" i="30"/>
  <c r="AG45" i="30" s="1"/>
  <c r="AH45" i="30" s="1"/>
  <c r="E49" i="30"/>
  <c r="AG29" i="30" s="1"/>
  <c r="AH29" i="30" s="1"/>
  <c r="O49" i="30"/>
  <c r="X49" i="30"/>
  <c r="AG53" i="30" s="1"/>
  <c r="AH53" i="30" s="1"/>
  <c r="D49" i="30"/>
  <c r="N49" i="30"/>
  <c r="AG38" i="30" s="1"/>
  <c r="AH38" i="30" s="1"/>
  <c r="S49" i="30"/>
  <c r="G49" i="30"/>
  <c r="AG49" i="30" s="1"/>
  <c r="AH49" i="30" s="1"/>
  <c r="L49" i="30"/>
  <c r="W49" i="30"/>
  <c r="AG42" i="30" s="1"/>
  <c r="P49" i="30"/>
  <c r="AG48" i="30" s="1"/>
  <c r="AH48" i="30" s="1"/>
  <c r="V49" i="30"/>
  <c r="AG43" i="30" s="1"/>
  <c r="AH43" i="30" s="1"/>
  <c r="K49" i="30"/>
  <c r="J49" i="30"/>
  <c r="R49" i="30"/>
  <c r="C49" i="30"/>
  <c r="AG36" i="30" s="1"/>
  <c r="AH36" i="30" s="1"/>
  <c r="V25" i="29"/>
  <c r="P25" i="29"/>
  <c r="G25" i="29"/>
  <c r="Q25" i="29"/>
  <c r="L25" i="29"/>
  <c r="X25" i="29"/>
  <c r="AO45" i="29"/>
  <c r="AO32" i="29"/>
  <c r="AO19" i="29"/>
  <c r="AO11" i="29"/>
  <c r="AO33" i="29"/>
  <c r="AO22" i="29"/>
  <c r="AO12" i="29"/>
  <c r="AO7" i="29"/>
  <c r="AO6" i="29"/>
  <c r="AO10" i="29"/>
  <c r="AO59" i="29"/>
  <c r="AO46" i="29"/>
  <c r="AO8" i="29"/>
  <c r="AO30" i="29"/>
  <c r="AO47" i="29"/>
  <c r="AO34" i="29"/>
  <c r="AO23" i="29"/>
  <c r="AO56" i="29"/>
  <c r="AO48" i="29"/>
  <c r="AO35" i="29"/>
  <c r="AO24" i="29"/>
  <c r="AO20" i="29"/>
  <c r="AO9" i="29"/>
  <c r="AO36" i="29"/>
  <c r="AO43" i="29"/>
  <c r="AO60" i="29"/>
  <c r="AO57" i="29"/>
  <c r="AO54" i="29"/>
  <c r="AO42" i="29"/>
  <c r="AO21" i="29"/>
  <c r="AO18" i="29"/>
  <c r="AO58" i="29"/>
  <c r="AO55" i="29"/>
  <c r="AO44" i="29"/>
  <c r="AO31" i="29"/>
  <c r="B31" i="29"/>
  <c r="B32" i="29" s="1"/>
  <c r="B33" i="29" s="1"/>
  <c r="B34" i="29" s="1"/>
  <c r="B35" i="29" s="1"/>
  <c r="B36" i="29" s="1"/>
  <c r="B42" i="29" s="1"/>
  <c r="M25" i="29"/>
  <c r="J25" i="29"/>
  <c r="W25" i="29"/>
  <c r="E25" i="29"/>
  <c r="K25" i="29"/>
  <c r="D25" i="29"/>
  <c r="F25" i="29"/>
  <c r="C25" i="29"/>
  <c r="R25" i="29"/>
  <c r="O25" i="29"/>
  <c r="S25" i="29"/>
  <c r="N25" i="29"/>
  <c r="B55" i="28"/>
  <c r="B56" i="28" s="1"/>
  <c r="B57" i="28" s="1"/>
  <c r="B58" i="28" s="1"/>
  <c r="B59" i="28" s="1"/>
  <c r="B60" i="28" s="1"/>
  <c r="E61" i="28" s="1"/>
  <c r="D49" i="28"/>
  <c r="O49" i="28"/>
  <c r="L49" i="28"/>
  <c r="P49" i="28"/>
  <c r="V49" i="28"/>
  <c r="E49" i="28"/>
  <c r="K49" i="28"/>
  <c r="G49" i="28"/>
  <c r="Q49" i="28"/>
  <c r="J49" i="28"/>
  <c r="C49" i="28"/>
  <c r="N49" i="28"/>
  <c r="X49" i="28"/>
  <c r="R49" i="28"/>
  <c r="M49" i="28"/>
  <c r="S49" i="28"/>
  <c r="F49" i="28"/>
  <c r="W49" i="28"/>
  <c r="AP6" i="18"/>
  <c r="AP7" i="18"/>
  <c r="AP8" i="18"/>
  <c r="AP9" i="18"/>
  <c r="AP10" i="18"/>
  <c r="AP11" i="18"/>
  <c r="AP12" i="18"/>
  <c r="AP18" i="18"/>
  <c r="AP19" i="18"/>
  <c r="AP20" i="18"/>
  <c r="AP21" i="18"/>
  <c r="AP22" i="18"/>
  <c r="AP23" i="18"/>
  <c r="AP24" i="18"/>
  <c r="AP30" i="18"/>
  <c r="AP31" i="18"/>
  <c r="AP32" i="18"/>
  <c r="AP33" i="18"/>
  <c r="AP34" i="18"/>
  <c r="AP35" i="18"/>
  <c r="AP36" i="18"/>
  <c r="AP42" i="18"/>
  <c r="AP43" i="18"/>
  <c r="AP44" i="18"/>
  <c r="AP45" i="18"/>
  <c r="AP46" i="18"/>
  <c r="AP47" i="18"/>
  <c r="AP48" i="18"/>
  <c r="AP54" i="18"/>
  <c r="AP55" i="18"/>
  <c r="AP56" i="18"/>
  <c r="AP57" i="18"/>
  <c r="AP58" i="18"/>
  <c r="AP59" i="18"/>
  <c r="AP60" i="18"/>
  <c r="AG26" i="34" l="1"/>
  <c r="AD12" i="34" s="1"/>
  <c r="AG49" i="32"/>
  <c r="AH49" i="32" s="1"/>
  <c r="M37" i="35"/>
  <c r="AD17" i="34"/>
  <c r="AH50" i="34"/>
  <c r="AH13" i="34"/>
  <c r="AH12" i="34"/>
  <c r="AH42" i="34"/>
  <c r="AH26" i="34"/>
  <c r="AG35" i="34"/>
  <c r="AH35" i="34" s="1"/>
  <c r="AG36" i="34"/>
  <c r="AH36" i="34" s="1"/>
  <c r="AG25" i="34"/>
  <c r="AG45" i="32"/>
  <c r="AH45" i="32" s="1"/>
  <c r="O49" i="32"/>
  <c r="AG39" i="32" s="1"/>
  <c r="AH39" i="32" s="1"/>
  <c r="Q49" i="32"/>
  <c r="N49" i="32"/>
  <c r="AG38" i="32" s="1"/>
  <c r="AH38" i="32" s="1"/>
  <c r="X49" i="32"/>
  <c r="AG53" i="32" s="1"/>
  <c r="AH53" i="32" s="1"/>
  <c r="E49" i="32"/>
  <c r="AG29" i="32" s="1"/>
  <c r="AH29" i="32" s="1"/>
  <c r="AH13" i="30"/>
  <c r="AH42" i="30"/>
  <c r="AH12" i="30"/>
  <c r="AD17" i="30"/>
  <c r="AH50" i="30"/>
  <c r="AG35" i="30"/>
  <c r="AH35" i="30" s="1"/>
  <c r="AG26" i="30"/>
  <c r="AG25" i="30"/>
  <c r="K49" i="32"/>
  <c r="F61" i="28"/>
  <c r="S49" i="32"/>
  <c r="C61" i="28"/>
  <c r="F49" i="32"/>
  <c r="J49" i="33"/>
  <c r="P49" i="32"/>
  <c r="AG48" i="32" s="1"/>
  <c r="AH48" i="32" s="1"/>
  <c r="L49" i="32"/>
  <c r="K61" i="28"/>
  <c r="W61" i="28"/>
  <c r="Q61" i="28"/>
  <c r="AG46" i="28" s="1"/>
  <c r="AH46" i="28" s="1"/>
  <c r="R61" i="28"/>
  <c r="L61" i="28"/>
  <c r="D61" i="28"/>
  <c r="AG37" i="28" s="1"/>
  <c r="AH37" i="28" s="1"/>
  <c r="AG43" i="28"/>
  <c r="AH13" i="28" s="1"/>
  <c r="G61" i="28"/>
  <c r="AG53" i="28" s="1"/>
  <c r="J61" i="28"/>
  <c r="M61" i="28"/>
  <c r="AG58" i="28"/>
  <c r="AH58" i="28" s="1"/>
  <c r="N61" i="28"/>
  <c r="AG39" i="28" s="1"/>
  <c r="AH39" i="28" s="1"/>
  <c r="V61" i="28"/>
  <c r="AG44" i="28" s="1"/>
  <c r="AH44" i="28" s="1"/>
  <c r="P61" i="28"/>
  <c r="AG49" i="28" s="1"/>
  <c r="AH49" i="28" s="1"/>
  <c r="X61" i="28"/>
  <c r="S61" i="28"/>
  <c r="AG30" i="28"/>
  <c r="AH30" i="28" s="1"/>
  <c r="AG23" i="28"/>
  <c r="AH23" i="28" s="1"/>
  <c r="C37" i="35"/>
  <c r="D37" i="35"/>
  <c r="J37" i="35"/>
  <c r="N37" i="35"/>
  <c r="AO25" i="35"/>
  <c r="R37" i="35"/>
  <c r="O37" i="35"/>
  <c r="K37" i="35"/>
  <c r="S37" i="35"/>
  <c r="AO13" i="35"/>
  <c r="Q37" i="35"/>
  <c r="V37" i="35"/>
  <c r="E37" i="35"/>
  <c r="G37" i="35"/>
  <c r="W37" i="35"/>
  <c r="AO37" i="35"/>
  <c r="B43" i="35"/>
  <c r="B44" i="35" s="1"/>
  <c r="B45" i="35" s="1"/>
  <c r="B46" i="35" s="1"/>
  <c r="B47" i="35" s="1"/>
  <c r="B48" i="35" s="1"/>
  <c r="F37" i="35"/>
  <c r="AO49" i="35"/>
  <c r="AO61" i="35"/>
  <c r="P37" i="35"/>
  <c r="L37" i="35"/>
  <c r="X37" i="35"/>
  <c r="V49" i="33"/>
  <c r="R49" i="33"/>
  <c r="C49" i="33"/>
  <c r="B55" i="33"/>
  <c r="B56" i="33" s="1"/>
  <c r="B57" i="33" s="1"/>
  <c r="B58" i="33" s="1"/>
  <c r="B59" i="33" s="1"/>
  <c r="B60" i="33" s="1"/>
  <c r="E61" i="33" s="1"/>
  <c r="M49" i="33"/>
  <c r="K49" i="33"/>
  <c r="W49" i="33"/>
  <c r="S49" i="33"/>
  <c r="D49" i="33"/>
  <c r="N49" i="33"/>
  <c r="G49" i="33"/>
  <c r="X49" i="33"/>
  <c r="F49" i="33"/>
  <c r="Q49" i="33"/>
  <c r="E49" i="33"/>
  <c r="P49" i="33"/>
  <c r="L49" i="33"/>
  <c r="O49" i="33"/>
  <c r="V49" i="32"/>
  <c r="AG43" i="32" s="1"/>
  <c r="AH43" i="32" s="1"/>
  <c r="J49" i="32"/>
  <c r="W49" i="32"/>
  <c r="AG42" i="32" s="1"/>
  <c r="D49" i="32"/>
  <c r="R49" i="32"/>
  <c r="C49" i="32"/>
  <c r="AG35" i="32" s="1"/>
  <c r="AH35" i="32" s="1"/>
  <c r="M49" i="32"/>
  <c r="AG50" i="32" s="1"/>
  <c r="V49" i="31"/>
  <c r="O49" i="31"/>
  <c r="J49" i="31"/>
  <c r="P49" i="31"/>
  <c r="L49" i="31"/>
  <c r="E49" i="31"/>
  <c r="R49" i="31"/>
  <c r="M49" i="31"/>
  <c r="G49" i="31"/>
  <c r="C49" i="31"/>
  <c r="Q49" i="31"/>
  <c r="W49" i="31"/>
  <c r="B55" i="31"/>
  <c r="B56" i="31" s="1"/>
  <c r="B57" i="31" s="1"/>
  <c r="B58" i="31" s="1"/>
  <c r="B59" i="31" s="1"/>
  <c r="B60" i="31" s="1"/>
  <c r="D49" i="31"/>
  <c r="K49" i="31"/>
  <c r="N49" i="31"/>
  <c r="F49" i="31"/>
  <c r="S49" i="31"/>
  <c r="X49" i="31"/>
  <c r="AO37" i="29"/>
  <c r="W37" i="29"/>
  <c r="R37" i="29"/>
  <c r="Q37" i="29"/>
  <c r="D37" i="29"/>
  <c r="S37" i="29"/>
  <c r="N37" i="29"/>
  <c r="AO13" i="29"/>
  <c r="K37" i="29"/>
  <c r="F37" i="29"/>
  <c r="L37" i="29"/>
  <c r="X37" i="29"/>
  <c r="AO25" i="29"/>
  <c r="B43" i="29"/>
  <c r="B44" i="29" s="1"/>
  <c r="B45" i="29" s="1"/>
  <c r="B46" i="29" s="1"/>
  <c r="B47" i="29" s="1"/>
  <c r="B48" i="29" s="1"/>
  <c r="W49" i="29" s="1"/>
  <c r="AG42" i="29" s="1"/>
  <c r="P37" i="29"/>
  <c r="V37" i="29"/>
  <c r="E37" i="29"/>
  <c r="G37" i="29"/>
  <c r="C37" i="29"/>
  <c r="O37" i="29"/>
  <c r="AO49" i="29"/>
  <c r="J37" i="29"/>
  <c r="M37" i="29"/>
  <c r="AO61" i="29"/>
  <c r="O61" i="28"/>
  <c r="AG40" i="28" s="1"/>
  <c r="AH40" i="28" s="1"/>
  <c r="AG55" i="28"/>
  <c r="AD18" i="28" s="1"/>
  <c r="AG54" i="28"/>
  <c r="AH53" i="28"/>
  <c r="AG57" i="18"/>
  <c r="AH57" i="18" s="1"/>
  <c r="AG42" i="18"/>
  <c r="AH42" i="18" s="1"/>
  <c r="AG41" i="18"/>
  <c r="AH41" i="18" s="1"/>
  <c r="AG48" i="18"/>
  <c r="AH48" i="18" s="1"/>
  <c r="AE51" i="16"/>
  <c r="AF51" i="16" s="1"/>
  <c r="AE48" i="16"/>
  <c r="AF48" i="16" s="1"/>
  <c r="AE47" i="16"/>
  <c r="AF47" i="16" s="1"/>
  <c r="AE46" i="16"/>
  <c r="AF46" i="16" s="1"/>
  <c r="AE45" i="16"/>
  <c r="AF45" i="16" s="1"/>
  <c r="AE51" i="15"/>
  <c r="AF51" i="15" s="1"/>
  <c r="AE48" i="15"/>
  <c r="AF48" i="15" s="1"/>
  <c r="AE47" i="15"/>
  <c r="AF47" i="15" s="1"/>
  <c r="AE46" i="15"/>
  <c r="AF46" i="15" s="1"/>
  <c r="AE45" i="15"/>
  <c r="AF45" i="15" s="1"/>
  <c r="AE47" i="14"/>
  <c r="AE46" i="14"/>
  <c r="AF46" i="14" s="1"/>
  <c r="AH25" i="34" l="1"/>
  <c r="AH54" i="34" s="1"/>
  <c r="AD13" i="34"/>
  <c r="AG54" i="34"/>
  <c r="V61" i="33"/>
  <c r="AG43" i="33" s="1"/>
  <c r="AH43" i="33" s="1"/>
  <c r="AG29" i="33"/>
  <c r="AH29" i="33" s="1"/>
  <c r="AH13" i="32"/>
  <c r="AH42" i="32"/>
  <c r="AH12" i="32"/>
  <c r="AG36" i="32"/>
  <c r="AH36" i="32" s="1"/>
  <c r="AD17" i="32"/>
  <c r="AH50" i="32"/>
  <c r="AG26" i="32"/>
  <c r="AG25" i="32"/>
  <c r="AH25" i="30"/>
  <c r="AD13" i="30"/>
  <c r="AG54" i="30"/>
  <c r="AH26" i="30"/>
  <c r="AD12" i="30"/>
  <c r="O61" i="33"/>
  <c r="AG39" i="33" s="1"/>
  <c r="AH39" i="33" s="1"/>
  <c r="F61" i="33"/>
  <c r="S61" i="33"/>
  <c r="P61" i="33"/>
  <c r="AG48" i="33" s="1"/>
  <c r="AH48" i="33" s="1"/>
  <c r="C61" i="33"/>
  <c r="G61" i="33"/>
  <c r="AG49" i="33" s="1"/>
  <c r="AH49" i="33" s="1"/>
  <c r="M61" i="33"/>
  <c r="AG50" i="33" s="1"/>
  <c r="W61" i="33"/>
  <c r="AG42" i="33" s="1"/>
  <c r="AH43" i="28"/>
  <c r="AG27" i="28"/>
  <c r="AH27" i="28" s="1"/>
  <c r="AG26" i="28"/>
  <c r="AH26" i="28" s="1"/>
  <c r="AG36" i="28"/>
  <c r="AH36" i="28" s="1"/>
  <c r="AH12" i="28"/>
  <c r="R49" i="35"/>
  <c r="K49" i="35"/>
  <c r="E49" i="35"/>
  <c r="AG29" i="35" s="1"/>
  <c r="AH29" i="35" s="1"/>
  <c r="S49" i="35"/>
  <c r="F49" i="35"/>
  <c r="L49" i="35"/>
  <c r="P49" i="35"/>
  <c r="AG48" i="35" s="1"/>
  <c r="AH48" i="35" s="1"/>
  <c r="V49" i="35"/>
  <c r="AG43" i="35" s="1"/>
  <c r="AH43" i="35" s="1"/>
  <c r="O49" i="35"/>
  <c r="AG39" i="35" s="1"/>
  <c r="AH39" i="35" s="1"/>
  <c r="W49" i="35"/>
  <c r="AG42" i="35" s="1"/>
  <c r="G49" i="35"/>
  <c r="AG49" i="35" s="1"/>
  <c r="AH49" i="35" s="1"/>
  <c r="X49" i="35"/>
  <c r="AG53" i="35" s="1"/>
  <c r="AH53" i="35" s="1"/>
  <c r="AH55" i="28"/>
  <c r="N49" i="35"/>
  <c r="AG38" i="35" s="1"/>
  <c r="AH38" i="35" s="1"/>
  <c r="Q49" i="35"/>
  <c r="AG45" i="35" s="1"/>
  <c r="AH45" i="35" s="1"/>
  <c r="C49" i="35"/>
  <c r="J49" i="35"/>
  <c r="M49" i="35"/>
  <c r="AG50" i="35" s="1"/>
  <c r="D49" i="35"/>
  <c r="D61" i="33"/>
  <c r="N61" i="33"/>
  <c r="AG38" i="33" s="1"/>
  <c r="AH38" i="33" s="1"/>
  <c r="K61" i="33"/>
  <c r="X61" i="33"/>
  <c r="AG53" i="33" s="1"/>
  <c r="AH53" i="33" s="1"/>
  <c r="Q61" i="33"/>
  <c r="AG45" i="33" s="1"/>
  <c r="AH45" i="33" s="1"/>
  <c r="L61" i="33"/>
  <c r="J61" i="33"/>
  <c r="R61" i="33"/>
  <c r="O61" i="31"/>
  <c r="AG39" i="31" s="1"/>
  <c r="AH39" i="31" s="1"/>
  <c r="F61" i="31"/>
  <c r="L61" i="31"/>
  <c r="C61" i="31"/>
  <c r="M61" i="31"/>
  <c r="AG50" i="31" s="1"/>
  <c r="E61" i="31"/>
  <c r="AG29" i="31" s="1"/>
  <c r="AH29" i="31" s="1"/>
  <c r="W61" i="31"/>
  <c r="AG42" i="31" s="1"/>
  <c r="V61" i="31"/>
  <c r="AG43" i="31" s="1"/>
  <c r="AH43" i="31" s="1"/>
  <c r="P61" i="31"/>
  <c r="AG48" i="31" s="1"/>
  <c r="AH48" i="31" s="1"/>
  <c r="D61" i="31"/>
  <c r="G61" i="31"/>
  <c r="AG49" i="31" s="1"/>
  <c r="AH49" i="31" s="1"/>
  <c r="K61" i="31"/>
  <c r="N61" i="31"/>
  <c r="AG38" i="31" s="1"/>
  <c r="AH38" i="31" s="1"/>
  <c r="Q61" i="31"/>
  <c r="AG45" i="31" s="1"/>
  <c r="AH45" i="31" s="1"/>
  <c r="S61" i="31"/>
  <c r="X61" i="31"/>
  <c r="AG53" i="31" s="1"/>
  <c r="AH53" i="31" s="1"/>
  <c r="J61" i="31"/>
  <c r="R61" i="31"/>
  <c r="M49" i="29"/>
  <c r="AG50" i="29" s="1"/>
  <c r="C49" i="29"/>
  <c r="F49" i="29"/>
  <c r="J49" i="29"/>
  <c r="AH42" i="29"/>
  <c r="AH13" i="29"/>
  <c r="AH12" i="29"/>
  <c r="D49" i="29"/>
  <c r="N49" i="29"/>
  <c r="AG38" i="29" s="1"/>
  <c r="AH38" i="29" s="1"/>
  <c r="R49" i="29"/>
  <c r="K49" i="29"/>
  <c r="P49" i="29"/>
  <c r="AG48" i="29" s="1"/>
  <c r="AH48" i="29" s="1"/>
  <c r="S49" i="29"/>
  <c r="X49" i="29"/>
  <c r="AG53" i="29" s="1"/>
  <c r="AH53" i="29" s="1"/>
  <c r="E49" i="29"/>
  <c r="AG29" i="29" s="1"/>
  <c r="AH29" i="29" s="1"/>
  <c r="G49" i="29"/>
  <c r="AG49" i="29" s="1"/>
  <c r="L49" i="29"/>
  <c r="O49" i="29"/>
  <c r="AG39" i="29" s="1"/>
  <c r="AH39" i="29" s="1"/>
  <c r="Q49" i="29"/>
  <c r="AG45" i="29" s="1"/>
  <c r="AH45" i="29" s="1"/>
  <c r="V49" i="29"/>
  <c r="AG43" i="29" s="1"/>
  <c r="AH43" i="29" s="1"/>
  <c r="AH54" i="28"/>
  <c r="AD17" i="28"/>
  <c r="AG35" i="33" l="1"/>
  <c r="AH35" i="33" s="1"/>
  <c r="AG25" i="35"/>
  <c r="AG36" i="33"/>
  <c r="AH36" i="33" s="1"/>
  <c r="AG25" i="33"/>
  <c r="AH25" i="33" s="1"/>
  <c r="AG26" i="31"/>
  <c r="AH54" i="30"/>
  <c r="AD17" i="35"/>
  <c r="AH50" i="35"/>
  <c r="AH25" i="35"/>
  <c r="AD13" i="35"/>
  <c r="AG36" i="35"/>
  <c r="AH36" i="35" s="1"/>
  <c r="AH13" i="35"/>
  <c r="AH42" i="35"/>
  <c r="AH12" i="35"/>
  <c r="AG35" i="35"/>
  <c r="AH35" i="35" s="1"/>
  <c r="AG26" i="35"/>
  <c r="AH12" i="33"/>
  <c r="AH13" i="33"/>
  <c r="AH42" i="33"/>
  <c r="AH50" i="33"/>
  <c r="AD17" i="33"/>
  <c r="AG26" i="33"/>
  <c r="AH25" i="32"/>
  <c r="AD13" i="32"/>
  <c r="AG54" i="32"/>
  <c r="AH26" i="32"/>
  <c r="AD12" i="32"/>
  <c r="AD17" i="31"/>
  <c r="AH50" i="31"/>
  <c r="AH26" i="31"/>
  <c r="AD12" i="31"/>
  <c r="AH12" i="31"/>
  <c r="AH13" i="31"/>
  <c r="AH42" i="31"/>
  <c r="AG35" i="31"/>
  <c r="AH35" i="31" s="1"/>
  <c r="AG25" i="31"/>
  <c r="AG36" i="31"/>
  <c r="AH36" i="31" s="1"/>
  <c r="AD12" i="28"/>
  <c r="AG59" i="28"/>
  <c r="AD13" i="28"/>
  <c r="AG36" i="29"/>
  <c r="AH36" i="29" s="1"/>
  <c r="AG35" i="29"/>
  <c r="AH35" i="29" s="1"/>
  <c r="AH49" i="29"/>
  <c r="AG25" i="29"/>
  <c r="AD17" i="29"/>
  <c r="AH50" i="29"/>
  <c r="AG26" i="29"/>
  <c r="AH59" i="28"/>
  <c r="AG54" i="33" l="1"/>
  <c r="AD13" i="33"/>
  <c r="AG54" i="35"/>
  <c r="AD12" i="35"/>
  <c r="AH26" i="35"/>
  <c r="AH54" i="35" s="1"/>
  <c r="AH26" i="33"/>
  <c r="AH54" i="33" s="1"/>
  <c r="AD12" i="33"/>
  <c r="AH54" i="32"/>
  <c r="AH25" i="31"/>
  <c r="AH54" i="31" s="1"/>
  <c r="AD13" i="31"/>
  <c r="AG54" i="31"/>
  <c r="AD12" i="29"/>
  <c r="AH26" i="29"/>
  <c r="AH25" i="29"/>
  <c r="AD13" i="29"/>
  <c r="AG54" i="29"/>
  <c r="AG47" i="18"/>
  <c r="AH47" i="18" s="1"/>
  <c r="AG45" i="18"/>
  <c r="AH45" i="18" s="1"/>
  <c r="AG38" i="18"/>
  <c r="AH38" i="18" s="1"/>
  <c r="AE44" i="16"/>
  <c r="AF44" i="16" s="1"/>
  <c r="AE43" i="16"/>
  <c r="AF43" i="16" s="1"/>
  <c r="AE38" i="16"/>
  <c r="AF38" i="16" s="1"/>
  <c r="AE36" i="16"/>
  <c r="AF36" i="16" s="1"/>
  <c r="AE44" i="15"/>
  <c r="AF44" i="15" s="1"/>
  <c r="AE43" i="15"/>
  <c r="AF43" i="15" s="1"/>
  <c r="AE38" i="15"/>
  <c r="AF38" i="15" s="1"/>
  <c r="AE36" i="15"/>
  <c r="AE45" i="14"/>
  <c r="AF45" i="14" s="1"/>
  <c r="AH54" i="29" l="1"/>
  <c r="AF36" i="15"/>
  <c r="AB10" i="15"/>
  <c r="B6" i="15" s="1"/>
  <c r="AE10" i="15"/>
  <c r="AF7" i="15"/>
  <c r="AE29" i="15" s="1"/>
  <c r="AE7" i="15"/>
  <c r="AD7" i="15"/>
  <c r="Y7" i="15"/>
  <c r="AD4" i="15"/>
  <c r="Y4" i="15"/>
  <c r="AE36" i="14"/>
  <c r="AN60" i="14"/>
  <c r="AL60" i="14"/>
  <c r="AK60" i="14"/>
  <c r="AE23" i="15" l="1"/>
  <c r="AF23" i="15" s="1"/>
  <c r="AE22" i="15"/>
  <c r="AF22" i="15" s="1"/>
  <c r="AE21" i="15"/>
  <c r="AF21" i="15" s="1"/>
  <c r="AE31" i="15"/>
  <c r="AF31" i="15" s="1"/>
  <c r="AE30" i="15"/>
  <c r="AF30" i="15" s="1"/>
  <c r="AE43" i="14" l="1"/>
  <c r="AF43" i="14" s="1"/>
  <c r="AB13" i="14" l="1"/>
  <c r="AF13" i="14"/>
  <c r="AE51" i="14"/>
  <c r="AF51" i="14" s="1"/>
  <c r="AE48" i="14"/>
  <c r="AF48" i="14" s="1"/>
  <c r="AF47" i="14"/>
  <c r="AE44" i="14"/>
  <c r="AF44" i="14" s="1"/>
  <c r="AE38" i="14"/>
  <c r="AF38" i="14" s="1"/>
  <c r="AF36" i="14"/>
  <c r="AG8" i="18"/>
  <c r="AN60" i="18"/>
  <c r="AM60" i="18"/>
  <c r="AN59" i="18"/>
  <c r="AM59" i="18"/>
  <c r="AN58" i="18"/>
  <c r="AM58" i="18"/>
  <c r="AN57" i="18"/>
  <c r="AM57" i="18"/>
  <c r="AN56" i="18"/>
  <c r="AM56" i="18"/>
  <c r="AN55" i="18"/>
  <c r="AM55" i="18"/>
  <c r="AN54" i="18"/>
  <c r="AM54" i="18"/>
  <c r="AN48" i="18"/>
  <c r="AM48" i="18"/>
  <c r="AN47" i="18"/>
  <c r="AM47" i="18"/>
  <c r="AN46" i="18"/>
  <c r="AM46" i="18"/>
  <c r="AN45" i="18"/>
  <c r="AM45" i="18"/>
  <c r="AN44" i="18"/>
  <c r="AM44" i="18"/>
  <c r="AN43" i="18"/>
  <c r="AM43" i="18"/>
  <c r="AN42" i="18"/>
  <c r="AM42" i="18"/>
  <c r="AN36" i="18"/>
  <c r="AM36" i="18"/>
  <c r="AN35" i="18"/>
  <c r="AM35" i="18"/>
  <c r="AN34" i="18"/>
  <c r="AM34" i="18"/>
  <c r="AN33" i="18"/>
  <c r="AM33" i="18"/>
  <c r="AN32" i="18"/>
  <c r="AM32" i="18"/>
  <c r="AN31" i="18"/>
  <c r="AM31" i="18"/>
  <c r="AN30" i="18"/>
  <c r="AM30" i="18"/>
  <c r="AN24" i="18"/>
  <c r="AM24" i="18"/>
  <c r="AN23" i="18"/>
  <c r="AM23" i="18"/>
  <c r="AN22" i="18"/>
  <c r="AM22" i="18"/>
  <c r="AN21" i="18"/>
  <c r="AM21" i="18"/>
  <c r="AN20" i="18"/>
  <c r="AM20" i="18"/>
  <c r="AN19" i="18"/>
  <c r="AM19" i="18"/>
  <c r="AN18" i="18"/>
  <c r="AM18" i="18"/>
  <c r="AN12" i="18"/>
  <c r="AM12" i="18"/>
  <c r="AN11" i="18"/>
  <c r="AM11" i="18"/>
  <c r="AN10" i="18"/>
  <c r="AM10" i="18"/>
  <c r="AN9" i="18"/>
  <c r="AM9" i="18"/>
  <c r="AN8" i="18"/>
  <c r="AM8" i="18"/>
  <c r="AN7" i="18"/>
  <c r="AM7" i="18"/>
  <c r="AH6" i="18"/>
  <c r="AG31" i="18" s="1"/>
  <c r="AG6" i="18"/>
  <c r="AF6" i="18"/>
  <c r="AA6" i="18"/>
  <c r="AN6" i="18"/>
  <c r="AM6" i="18"/>
  <c r="AF4" i="18"/>
  <c r="AA4" i="18"/>
  <c r="Y10" i="16"/>
  <c r="AB10" i="16" s="1"/>
  <c r="Y10" i="14"/>
  <c r="AE10" i="14" s="1"/>
  <c r="AN60" i="16"/>
  <c r="AL60" i="16"/>
  <c r="AK60" i="16"/>
  <c r="AN59" i="16"/>
  <c r="AL59" i="16"/>
  <c r="AK59" i="16"/>
  <c r="AN58" i="16"/>
  <c r="AL58" i="16"/>
  <c r="AK58" i="16"/>
  <c r="AN57" i="16"/>
  <c r="AL57" i="16"/>
  <c r="AK57" i="16"/>
  <c r="AN56" i="16"/>
  <c r="AL56" i="16"/>
  <c r="AK56" i="16"/>
  <c r="AN55" i="16"/>
  <c r="AL55" i="16"/>
  <c r="AK55" i="16"/>
  <c r="AN54" i="16"/>
  <c r="AL54" i="16"/>
  <c r="AK54" i="16"/>
  <c r="AN48" i="16"/>
  <c r="AL48" i="16"/>
  <c r="AK48" i="16"/>
  <c r="AN47" i="16"/>
  <c r="AL47" i="16"/>
  <c r="AK47" i="16"/>
  <c r="AN46" i="16"/>
  <c r="AL46" i="16"/>
  <c r="AK46" i="16"/>
  <c r="AN45" i="16"/>
  <c r="AL45" i="16"/>
  <c r="AK45" i="16"/>
  <c r="AN44" i="16"/>
  <c r="AL44" i="16"/>
  <c r="AK44" i="16"/>
  <c r="AN43" i="16"/>
  <c r="AL43" i="16"/>
  <c r="AK43" i="16"/>
  <c r="AN42" i="16"/>
  <c r="AL42" i="16"/>
  <c r="AK42" i="16"/>
  <c r="AN36" i="16"/>
  <c r="AL36" i="16"/>
  <c r="AK36" i="16"/>
  <c r="AN35" i="16"/>
  <c r="AL35" i="16"/>
  <c r="AK35" i="16"/>
  <c r="AN34" i="16"/>
  <c r="AL34" i="16"/>
  <c r="AK34" i="16"/>
  <c r="AN33" i="16"/>
  <c r="AL33" i="16"/>
  <c r="AK33" i="16"/>
  <c r="AN32" i="16"/>
  <c r="AL32" i="16"/>
  <c r="AK32" i="16"/>
  <c r="AN31" i="16"/>
  <c r="AL31" i="16"/>
  <c r="AK31" i="16"/>
  <c r="AN30" i="16"/>
  <c r="AL30" i="16"/>
  <c r="AK30" i="16"/>
  <c r="AN24" i="16"/>
  <c r="AL24" i="16"/>
  <c r="AK24" i="16"/>
  <c r="AN23" i="16"/>
  <c r="AL23" i="16"/>
  <c r="AK23" i="16"/>
  <c r="AN22" i="16"/>
  <c r="AL22" i="16"/>
  <c r="AK22" i="16"/>
  <c r="AN21" i="16"/>
  <c r="AL21" i="16"/>
  <c r="AK21" i="16"/>
  <c r="AN20" i="16"/>
  <c r="AL20" i="16"/>
  <c r="AK20" i="16"/>
  <c r="AN19" i="16"/>
  <c r="AL19" i="16"/>
  <c r="AK19" i="16"/>
  <c r="AN18" i="16"/>
  <c r="AL18" i="16"/>
  <c r="AK18" i="16"/>
  <c r="AN12" i="16"/>
  <c r="AL12" i="16"/>
  <c r="AK12" i="16"/>
  <c r="AN11" i="16"/>
  <c r="AL11" i="16"/>
  <c r="AK11" i="16"/>
  <c r="AN10" i="16"/>
  <c r="AL10" i="16"/>
  <c r="AK10" i="16"/>
  <c r="AN9" i="16"/>
  <c r="AL9" i="16"/>
  <c r="AK9" i="16"/>
  <c r="AN8" i="16"/>
  <c r="AL8" i="16"/>
  <c r="AK8" i="16"/>
  <c r="AN7" i="16"/>
  <c r="AL7" i="16"/>
  <c r="AK7" i="16"/>
  <c r="AF7" i="16"/>
  <c r="AE29" i="16" s="1"/>
  <c r="AE7" i="16"/>
  <c r="AD7" i="16"/>
  <c r="Y7" i="16"/>
  <c r="AN6" i="16"/>
  <c r="AL6" i="16"/>
  <c r="AK6" i="16"/>
  <c r="AD4" i="16"/>
  <c r="Y4" i="16"/>
  <c r="AN60" i="15"/>
  <c r="AL60" i="15"/>
  <c r="AK60" i="15"/>
  <c r="AN59" i="15"/>
  <c r="AL59" i="15"/>
  <c r="AK59" i="15"/>
  <c r="AN58" i="15"/>
  <c r="AL58" i="15"/>
  <c r="AK58" i="15"/>
  <c r="AN57" i="15"/>
  <c r="AL57" i="15"/>
  <c r="AK57" i="15"/>
  <c r="AN56" i="15"/>
  <c r="AL56" i="15"/>
  <c r="AK56" i="15"/>
  <c r="AN55" i="15"/>
  <c r="AL55" i="15"/>
  <c r="AK55" i="15"/>
  <c r="AN54" i="15"/>
  <c r="AL54" i="15"/>
  <c r="AK54" i="15"/>
  <c r="AN48" i="15"/>
  <c r="AL48" i="15"/>
  <c r="AK48" i="15"/>
  <c r="AN47" i="15"/>
  <c r="AL47" i="15"/>
  <c r="AK47" i="15"/>
  <c r="AN46" i="15"/>
  <c r="AL46" i="15"/>
  <c r="AK46" i="15"/>
  <c r="AN45" i="15"/>
  <c r="AL45" i="15"/>
  <c r="AK45" i="15"/>
  <c r="AN44" i="15"/>
  <c r="AL44" i="15"/>
  <c r="AK44" i="15"/>
  <c r="AN43" i="15"/>
  <c r="AL43" i="15"/>
  <c r="AK43" i="15"/>
  <c r="AN42" i="15"/>
  <c r="AL42" i="15"/>
  <c r="AK42" i="15"/>
  <c r="AN36" i="15"/>
  <c r="AL36" i="15"/>
  <c r="AK36" i="15"/>
  <c r="AN35" i="15"/>
  <c r="AL35" i="15"/>
  <c r="AK35" i="15"/>
  <c r="AN34" i="15"/>
  <c r="AL34" i="15"/>
  <c r="AK34" i="15"/>
  <c r="AN33" i="15"/>
  <c r="AL33" i="15"/>
  <c r="AK33" i="15"/>
  <c r="AN32" i="15"/>
  <c r="AL32" i="15"/>
  <c r="AK32" i="15"/>
  <c r="AN31" i="15"/>
  <c r="AL31" i="15"/>
  <c r="AK31" i="15"/>
  <c r="AN30" i="15"/>
  <c r="AL30" i="15"/>
  <c r="AK30" i="15"/>
  <c r="AN24" i="15"/>
  <c r="AL24" i="15"/>
  <c r="AK24" i="15"/>
  <c r="AN23" i="15"/>
  <c r="AL23" i="15"/>
  <c r="AK23" i="15"/>
  <c r="AN22" i="15"/>
  <c r="AL22" i="15"/>
  <c r="AK22" i="15"/>
  <c r="AN21" i="15"/>
  <c r="AL21" i="15"/>
  <c r="AK21" i="15"/>
  <c r="AN20" i="15"/>
  <c r="AL20" i="15"/>
  <c r="AK20" i="15"/>
  <c r="AN19" i="15"/>
  <c r="AL19" i="15"/>
  <c r="AK19" i="15"/>
  <c r="AN18" i="15"/>
  <c r="AL18" i="15"/>
  <c r="AK18" i="15"/>
  <c r="AN12" i="15"/>
  <c r="AL12" i="15"/>
  <c r="AK12" i="15"/>
  <c r="AN11" i="15"/>
  <c r="AL11" i="15"/>
  <c r="AK11" i="15"/>
  <c r="AN10" i="15"/>
  <c r="AL10" i="15"/>
  <c r="AK10" i="15"/>
  <c r="AN9" i="15"/>
  <c r="AL9" i="15"/>
  <c r="AK9" i="15"/>
  <c r="AN8" i="15"/>
  <c r="AL8" i="15"/>
  <c r="AK8" i="15"/>
  <c r="AN7" i="15"/>
  <c r="AL7" i="15"/>
  <c r="AK7" i="15"/>
  <c r="AN6" i="15"/>
  <c r="AL6" i="15"/>
  <c r="AK6" i="15"/>
  <c r="AD7" i="14"/>
  <c r="AN59" i="14"/>
  <c r="AL59" i="14"/>
  <c r="AK59" i="14"/>
  <c r="AN58" i="14"/>
  <c r="AL58" i="14"/>
  <c r="AK58" i="14"/>
  <c r="AN57" i="14"/>
  <c r="AL57" i="14"/>
  <c r="AK57" i="14"/>
  <c r="AN56" i="14"/>
  <c r="AL56" i="14"/>
  <c r="AK56" i="14"/>
  <c r="AN55" i="14"/>
  <c r="AL55" i="14"/>
  <c r="AK55" i="14"/>
  <c r="AN54" i="14"/>
  <c r="AL54" i="14"/>
  <c r="AK54" i="14"/>
  <c r="AN48" i="14"/>
  <c r="AL48" i="14"/>
  <c r="AK48" i="14"/>
  <c r="AN47" i="14"/>
  <c r="AL47" i="14"/>
  <c r="AK47" i="14"/>
  <c r="AN46" i="14"/>
  <c r="AL46" i="14"/>
  <c r="AK46" i="14"/>
  <c r="AN45" i="14"/>
  <c r="AL45" i="14"/>
  <c r="AK45" i="14"/>
  <c r="AN44" i="14"/>
  <c r="AL44" i="14"/>
  <c r="AK44" i="14"/>
  <c r="AN43" i="14"/>
  <c r="AL43" i="14"/>
  <c r="AK43" i="14"/>
  <c r="AN42" i="14"/>
  <c r="AL42" i="14"/>
  <c r="AK42" i="14"/>
  <c r="AN36" i="14"/>
  <c r="AL36" i="14"/>
  <c r="AK36" i="14"/>
  <c r="AN35" i="14"/>
  <c r="AL35" i="14"/>
  <c r="AK35" i="14"/>
  <c r="AN34" i="14"/>
  <c r="AL34" i="14"/>
  <c r="AK34" i="14"/>
  <c r="AN33" i="14"/>
  <c r="AL33" i="14"/>
  <c r="AK33" i="14"/>
  <c r="AN32" i="14"/>
  <c r="AL32" i="14"/>
  <c r="AK32" i="14"/>
  <c r="AN31" i="14"/>
  <c r="AL31" i="14"/>
  <c r="AK31" i="14"/>
  <c r="AN30" i="14"/>
  <c r="AL30" i="14"/>
  <c r="AK30" i="14"/>
  <c r="AN24" i="14"/>
  <c r="AL24" i="14"/>
  <c r="AK24" i="14"/>
  <c r="AN23" i="14"/>
  <c r="AL23" i="14"/>
  <c r="AK23" i="14"/>
  <c r="AN22" i="14"/>
  <c r="AL22" i="14"/>
  <c r="AK22" i="14"/>
  <c r="AN21" i="14"/>
  <c r="AL21" i="14"/>
  <c r="AK21" i="14"/>
  <c r="AN20" i="14"/>
  <c r="AL20" i="14"/>
  <c r="AK20" i="14"/>
  <c r="AN19" i="14"/>
  <c r="AL19" i="14"/>
  <c r="AK19" i="14"/>
  <c r="AN18" i="14"/>
  <c r="AL18" i="14"/>
  <c r="AK18" i="14"/>
  <c r="AL7" i="14"/>
  <c r="AL8" i="14"/>
  <c r="AL9" i="14"/>
  <c r="AL10" i="14"/>
  <c r="AL11" i="14"/>
  <c r="AL12" i="14"/>
  <c r="AL6" i="14"/>
  <c r="AK7" i="14"/>
  <c r="AK8" i="14"/>
  <c r="AK9" i="14"/>
  <c r="AK10" i="14"/>
  <c r="AK11" i="14"/>
  <c r="AK12" i="14"/>
  <c r="AK6" i="14"/>
  <c r="AN12" i="14"/>
  <c r="AN11" i="14"/>
  <c r="AN10" i="14"/>
  <c r="AN9" i="14"/>
  <c r="AN8" i="14"/>
  <c r="AN7" i="14"/>
  <c r="AF7" i="14"/>
  <c r="AE7" i="14"/>
  <c r="Y7" i="14"/>
  <c r="AN6" i="14"/>
  <c r="AD4" i="14"/>
  <c r="Y4" i="14"/>
  <c r="AE10" i="16" l="1"/>
  <c r="AE29" i="14"/>
  <c r="AE30" i="14"/>
  <c r="AG23" i="18"/>
  <c r="AH23" i="18" s="1"/>
  <c r="AG25" i="18"/>
  <c r="AH25" i="18" s="1"/>
  <c r="AG24" i="18"/>
  <c r="AH24" i="18" s="1"/>
  <c r="AE23" i="16"/>
  <c r="AF23" i="16" s="1"/>
  <c r="AE22" i="16"/>
  <c r="AF22" i="16" s="1"/>
  <c r="AE21" i="16"/>
  <c r="AF21" i="16" s="1"/>
  <c r="AG33" i="18"/>
  <c r="AH33" i="18" s="1"/>
  <c r="AG32" i="18"/>
  <c r="AH32" i="18" s="1"/>
  <c r="AE30" i="16"/>
  <c r="AF30" i="16" s="1"/>
  <c r="AE31" i="16"/>
  <c r="AF31" i="16" s="1"/>
  <c r="AE31" i="14"/>
  <c r="AF31" i="14" s="1"/>
  <c r="AE23" i="14"/>
  <c r="AF23" i="14" s="1"/>
  <c r="AE22" i="14"/>
  <c r="AF22" i="14" s="1"/>
  <c r="AP25" i="18"/>
  <c r="AL61" i="16"/>
  <c r="AK13" i="16"/>
  <c r="AL49" i="16"/>
  <c r="AK25" i="16"/>
  <c r="AN13" i="16"/>
  <c r="AL25" i="16"/>
  <c r="AN61" i="16"/>
  <c r="AN25" i="16"/>
  <c r="AN37" i="16"/>
  <c r="AL13" i="16"/>
  <c r="AE26" i="16" s="1"/>
  <c r="AL37" i="16"/>
  <c r="AN13" i="14"/>
  <c r="AL37" i="14"/>
  <c r="AK25" i="14"/>
  <c r="AK37" i="14"/>
  <c r="AL61" i="14"/>
  <c r="AL25" i="14"/>
  <c r="AL13" i="14"/>
  <c r="AN25" i="14"/>
  <c r="AN37" i="14"/>
  <c r="AN49" i="14"/>
  <c r="AN49" i="16"/>
  <c r="AK49" i="14"/>
  <c r="AK61" i="14"/>
  <c r="AK61" i="16"/>
  <c r="AL49" i="15"/>
  <c r="AL49" i="14"/>
  <c r="AM25" i="18"/>
  <c r="AK37" i="16"/>
  <c r="AK13" i="14"/>
  <c r="AK49" i="16"/>
  <c r="AB10" i="14"/>
  <c r="B6" i="14" s="1"/>
  <c r="AL13" i="15"/>
  <c r="AN25" i="15"/>
  <c r="AK37" i="15"/>
  <c r="AL37" i="15"/>
  <c r="AN49" i="15"/>
  <c r="AK61" i="15"/>
  <c r="AN61" i="14"/>
  <c r="AK25" i="15"/>
  <c r="AN37" i="15"/>
  <c r="AK49" i="15"/>
  <c r="AM37" i="18"/>
  <c r="AL25" i="15"/>
  <c r="AK13" i="15"/>
  <c r="AN13" i="15"/>
  <c r="AN61" i="15"/>
  <c r="AL61" i="15"/>
  <c r="AN13" i="18"/>
  <c r="AM49" i="18"/>
  <c r="AN61" i="18"/>
  <c r="AP49" i="18"/>
  <c r="AM13" i="18"/>
  <c r="AP37" i="18"/>
  <c r="AM61" i="18"/>
  <c r="AP13" i="18"/>
  <c r="AN25" i="18"/>
  <c r="AN37" i="18"/>
  <c r="AP61" i="18"/>
  <c r="AN49" i="18"/>
  <c r="AD8" i="18"/>
  <c r="B6" i="18" s="1"/>
  <c r="B6" i="16"/>
  <c r="B7" i="16" s="1"/>
  <c r="B8" i="16" s="1"/>
  <c r="B9" i="16" s="1"/>
  <c r="B10" i="16" s="1"/>
  <c r="B11" i="16" s="1"/>
  <c r="B12" i="16" s="1"/>
  <c r="B18" i="16" s="1"/>
  <c r="AG34" i="18" l="1"/>
  <c r="B7" i="18"/>
  <c r="AE26" i="15"/>
  <c r="AF26" i="15" s="1"/>
  <c r="AF26" i="16"/>
  <c r="AB16" i="16"/>
  <c r="AE26" i="14"/>
  <c r="AB16" i="15"/>
  <c r="AB16" i="14"/>
  <c r="B7" i="14"/>
  <c r="B8" i="14" s="1"/>
  <c r="B19" i="16"/>
  <c r="B20" i="16" s="1"/>
  <c r="B21" i="16" s="1"/>
  <c r="B22" i="16" s="1"/>
  <c r="B23" i="16" s="1"/>
  <c r="B24" i="16" s="1"/>
  <c r="B30" i="16" s="1"/>
  <c r="U13" i="16"/>
  <c r="F13" i="16"/>
  <c r="AF29" i="16" s="1"/>
  <c r="T13" i="16"/>
  <c r="I13" i="16"/>
  <c r="Q13" i="16"/>
  <c r="L13" i="16"/>
  <c r="V13" i="16"/>
  <c r="N13" i="16"/>
  <c r="E13" i="16"/>
  <c r="H13" i="16"/>
  <c r="O13" i="16"/>
  <c r="G13" i="16"/>
  <c r="D13" i="16"/>
  <c r="K13" i="16"/>
  <c r="J13" i="16"/>
  <c r="P13" i="16"/>
  <c r="M13" i="16"/>
  <c r="C13" i="16"/>
  <c r="B7" i="15"/>
  <c r="B8" i="15" s="1"/>
  <c r="B9" i="15" s="1"/>
  <c r="B10" i="15" s="1"/>
  <c r="B8" i="18" l="1"/>
  <c r="B9" i="18" s="1"/>
  <c r="AG35" i="18"/>
  <c r="B11" i="15"/>
  <c r="B12" i="15" s="1"/>
  <c r="B18" i="15" s="1"/>
  <c r="B19" i="15" s="1"/>
  <c r="B20" i="15" s="1"/>
  <c r="B21" i="15" s="1"/>
  <c r="B22" i="15" s="1"/>
  <c r="B23" i="15" s="1"/>
  <c r="B24" i="15" s="1"/>
  <c r="B30" i="15" s="1"/>
  <c r="AH28" i="18"/>
  <c r="AD14" i="18"/>
  <c r="AF26" i="14"/>
  <c r="D25" i="16"/>
  <c r="N25" i="16"/>
  <c r="M25" i="16"/>
  <c r="K13" i="15"/>
  <c r="V25" i="16"/>
  <c r="I25" i="16"/>
  <c r="P25" i="16"/>
  <c r="O25" i="16"/>
  <c r="D13" i="15"/>
  <c r="C25" i="16"/>
  <c r="T25" i="16"/>
  <c r="L25" i="16"/>
  <c r="G25" i="16"/>
  <c r="Q13" i="15"/>
  <c r="Q25" i="16"/>
  <c r="AM34" i="16"/>
  <c r="AM36" i="16"/>
  <c r="AM30" i="16"/>
  <c r="AM33" i="16"/>
  <c r="AM12" i="16"/>
  <c r="AM20" i="16"/>
  <c r="AM57" i="16"/>
  <c r="AM59" i="16"/>
  <c r="AM10" i="16"/>
  <c r="AM32" i="16"/>
  <c r="AM47" i="16"/>
  <c r="AM48" i="16"/>
  <c r="AM11" i="16"/>
  <c r="AM43" i="16"/>
  <c r="AM7" i="16"/>
  <c r="AM58" i="16"/>
  <c r="AM56" i="16"/>
  <c r="AM9" i="16"/>
  <c r="AM8" i="16"/>
  <c r="AM42" i="16"/>
  <c r="AM31" i="16"/>
  <c r="AM6" i="16"/>
  <c r="AM22" i="16"/>
  <c r="AM55" i="16"/>
  <c r="AM23" i="16"/>
  <c r="AM46" i="16"/>
  <c r="AM24" i="16"/>
  <c r="AM35" i="16"/>
  <c r="AM45" i="16"/>
  <c r="AM60" i="16"/>
  <c r="AM18" i="16"/>
  <c r="AM19" i="16"/>
  <c r="AM44" i="16"/>
  <c r="AM54" i="16"/>
  <c r="AM21" i="16"/>
  <c r="I13" i="15"/>
  <c r="F13" i="15"/>
  <c r="AF29" i="15" s="1"/>
  <c r="L13" i="15"/>
  <c r="H25" i="16"/>
  <c r="U25" i="16"/>
  <c r="T13" i="15"/>
  <c r="F25" i="16"/>
  <c r="J25" i="16"/>
  <c r="C13" i="15"/>
  <c r="B9" i="14"/>
  <c r="B31" i="16"/>
  <c r="B32" i="16" s="1"/>
  <c r="B33" i="16" s="1"/>
  <c r="B34" i="16" s="1"/>
  <c r="B35" i="16" s="1"/>
  <c r="B36" i="16" s="1"/>
  <c r="B42" i="16" s="1"/>
  <c r="K25" i="16"/>
  <c r="E25" i="16"/>
  <c r="B10" i="18" l="1"/>
  <c r="AG50" i="18"/>
  <c r="AH50" i="18" s="1"/>
  <c r="U13" i="15"/>
  <c r="AM33" i="15" s="1"/>
  <c r="J13" i="15"/>
  <c r="G13" i="15"/>
  <c r="M13" i="15"/>
  <c r="O13" i="15"/>
  <c r="N13" i="15"/>
  <c r="E13" i="15"/>
  <c r="V13" i="15"/>
  <c r="P13" i="15"/>
  <c r="H13" i="15"/>
  <c r="AM23" i="15"/>
  <c r="AM20" i="15"/>
  <c r="AM35" i="15"/>
  <c r="AM44" i="15"/>
  <c r="AM21" i="15"/>
  <c r="H25" i="15"/>
  <c r="G25" i="15"/>
  <c r="C25" i="15"/>
  <c r="AM22" i="15"/>
  <c r="AM46" i="15"/>
  <c r="AM12" i="15"/>
  <c r="AM42" i="15"/>
  <c r="AM8" i="15"/>
  <c r="AM31" i="15"/>
  <c r="AM34" i="15"/>
  <c r="AM19" i="15"/>
  <c r="AM9" i="15"/>
  <c r="AM32" i="15"/>
  <c r="T25" i="15"/>
  <c r="AM30" i="15"/>
  <c r="AM7" i="15"/>
  <c r="AM47" i="15"/>
  <c r="AM18" i="15"/>
  <c r="AM11" i="15"/>
  <c r="AM55" i="15"/>
  <c r="AM57" i="15"/>
  <c r="AM54" i="15"/>
  <c r="I25" i="15"/>
  <c r="AM60" i="15"/>
  <c r="AM45" i="15"/>
  <c r="AM6" i="15"/>
  <c r="AM56" i="15"/>
  <c r="AM48" i="15"/>
  <c r="AM10" i="15"/>
  <c r="AM58" i="15"/>
  <c r="P25" i="15"/>
  <c r="AM43" i="15"/>
  <c r="AM59" i="15"/>
  <c r="AM36" i="15"/>
  <c r="AM24" i="15"/>
  <c r="M37" i="16"/>
  <c r="D37" i="16"/>
  <c r="AM25" i="16"/>
  <c r="P37" i="16"/>
  <c r="F37" i="16"/>
  <c r="K37" i="16"/>
  <c r="J25" i="15"/>
  <c r="V25" i="15"/>
  <c r="K25" i="15"/>
  <c r="AM13" i="16"/>
  <c r="B31" i="15"/>
  <c r="B32" i="15" s="1"/>
  <c r="B33" i="15" s="1"/>
  <c r="B34" i="15" s="1"/>
  <c r="B35" i="15" s="1"/>
  <c r="B36" i="15" s="1"/>
  <c r="B42" i="15" s="1"/>
  <c r="N37" i="16"/>
  <c r="U37" i="16"/>
  <c r="T37" i="16"/>
  <c r="F25" i="15"/>
  <c r="O25" i="15"/>
  <c r="U25" i="15"/>
  <c r="AM49" i="16"/>
  <c r="B43" i="16"/>
  <c r="B44" i="16" s="1"/>
  <c r="B45" i="16" s="1"/>
  <c r="B46" i="16" s="1"/>
  <c r="B47" i="16" s="1"/>
  <c r="B48" i="16" s="1"/>
  <c r="B10" i="14"/>
  <c r="J37" i="16"/>
  <c r="G37" i="16"/>
  <c r="Q25" i="15"/>
  <c r="C37" i="16"/>
  <c r="AM37" i="16"/>
  <c r="L37" i="16"/>
  <c r="Q37" i="16"/>
  <c r="O37" i="16"/>
  <c r="E37" i="16"/>
  <c r="N25" i="15"/>
  <c r="H37" i="16"/>
  <c r="L25" i="15"/>
  <c r="D25" i="15"/>
  <c r="I37" i="16"/>
  <c r="V37" i="16"/>
  <c r="M25" i="15"/>
  <c r="E25" i="15"/>
  <c r="AM61" i="16"/>
  <c r="B11" i="18" l="1"/>
  <c r="AG51" i="18"/>
  <c r="AH51" i="18" s="1"/>
  <c r="AM49" i="15"/>
  <c r="AM37" i="15"/>
  <c r="AM25" i="15"/>
  <c r="AM13" i="15"/>
  <c r="M49" i="16"/>
  <c r="AE40" i="16" s="1"/>
  <c r="AF40" i="16" s="1"/>
  <c r="AM61" i="15"/>
  <c r="K49" i="16"/>
  <c r="G49" i="16"/>
  <c r="AE32" i="16" s="1"/>
  <c r="AF32" i="16" s="1"/>
  <c r="C49" i="16"/>
  <c r="F49" i="16"/>
  <c r="P49" i="16"/>
  <c r="U49" i="16"/>
  <c r="AF14" i="16" s="1"/>
  <c r="D49" i="16"/>
  <c r="U37" i="15"/>
  <c r="K37" i="15"/>
  <c r="M37" i="15"/>
  <c r="L37" i="15"/>
  <c r="Q49" i="16"/>
  <c r="T49" i="16"/>
  <c r="AE50" i="16" s="1"/>
  <c r="AF50" i="16" s="1"/>
  <c r="N37" i="15"/>
  <c r="G37" i="15"/>
  <c r="O37" i="15"/>
  <c r="I37" i="15"/>
  <c r="B11" i="14"/>
  <c r="J37" i="15"/>
  <c r="L49" i="16"/>
  <c r="AE39" i="16" s="1"/>
  <c r="AF39" i="16" s="1"/>
  <c r="H49" i="16"/>
  <c r="AE33" i="16" s="1"/>
  <c r="AF33" i="16" s="1"/>
  <c r="D37" i="15"/>
  <c r="V37" i="15"/>
  <c r="C37" i="15"/>
  <c r="I49" i="16"/>
  <c r="P37" i="15"/>
  <c r="H37" i="15"/>
  <c r="B43" i="15"/>
  <c r="B44" i="15" s="1"/>
  <c r="B45" i="15" s="1"/>
  <c r="B46" i="15" s="1"/>
  <c r="B47" i="15" s="1"/>
  <c r="B48" i="15" s="1"/>
  <c r="B54" i="15" s="1"/>
  <c r="E37" i="15"/>
  <c r="N49" i="16"/>
  <c r="AE42" i="16" s="1"/>
  <c r="AF42" i="16" s="1"/>
  <c r="F37" i="15"/>
  <c r="E49" i="16"/>
  <c r="AE28" i="16" s="1"/>
  <c r="AF28" i="16" s="1"/>
  <c r="O49" i="16"/>
  <c r="AE41" i="16" s="1"/>
  <c r="AF41" i="16" s="1"/>
  <c r="V49" i="16"/>
  <c r="AF16" i="16" s="1"/>
  <c r="J49" i="16"/>
  <c r="Q37" i="15"/>
  <c r="T37" i="15"/>
  <c r="B12" i="18" l="1"/>
  <c r="AG52" i="18"/>
  <c r="AH52" i="18" s="1"/>
  <c r="AE49" i="16"/>
  <c r="AF49" i="16" s="1"/>
  <c r="AE52" i="16"/>
  <c r="AF52" i="16" s="1"/>
  <c r="AE35" i="16"/>
  <c r="AF35" i="16" s="1"/>
  <c r="AE25" i="16"/>
  <c r="AE34" i="16"/>
  <c r="AF34" i="16" s="1"/>
  <c r="AE24" i="16"/>
  <c r="B55" i="15"/>
  <c r="J49" i="15"/>
  <c r="F49" i="15"/>
  <c r="L49" i="15"/>
  <c r="H49" i="15"/>
  <c r="O49" i="15"/>
  <c r="T49" i="15"/>
  <c r="V49" i="15"/>
  <c r="U49" i="15"/>
  <c r="M49" i="15"/>
  <c r="B12" i="14"/>
  <c r="K49" i="15"/>
  <c r="G49" i="15"/>
  <c r="E49" i="15"/>
  <c r="D49" i="15"/>
  <c r="P49" i="15"/>
  <c r="N49" i="15"/>
  <c r="Q49" i="15"/>
  <c r="I49" i="15"/>
  <c r="C49" i="15"/>
  <c r="B18" i="18" l="1"/>
  <c r="F13" i="18"/>
  <c r="AH31" i="18" s="1"/>
  <c r="O13" i="18"/>
  <c r="G13" i="18"/>
  <c r="C13" i="18"/>
  <c r="R13" i="18"/>
  <c r="V13" i="18"/>
  <c r="K13" i="18"/>
  <c r="M13" i="18"/>
  <c r="S13" i="18"/>
  <c r="D13" i="18"/>
  <c r="X13" i="18"/>
  <c r="N13" i="18"/>
  <c r="J13" i="18"/>
  <c r="P13" i="18"/>
  <c r="W13" i="18"/>
  <c r="E13" i="18"/>
  <c r="Q13" i="18"/>
  <c r="L13" i="18"/>
  <c r="AH35" i="18"/>
  <c r="AE53" i="16"/>
  <c r="AF15" i="16"/>
  <c r="F13" i="14"/>
  <c r="AF29" i="14" s="1"/>
  <c r="J13" i="14"/>
  <c r="AF24" i="16"/>
  <c r="AB15" i="16"/>
  <c r="AF25" i="16"/>
  <c r="AB14" i="16"/>
  <c r="B56" i="15"/>
  <c r="G13" i="14"/>
  <c r="B18" i="14"/>
  <c r="U13" i="14"/>
  <c r="M13" i="14"/>
  <c r="I13" i="14"/>
  <c r="E13" i="14"/>
  <c r="L13" i="14"/>
  <c r="C13" i="14"/>
  <c r="T13" i="14"/>
  <c r="H13" i="14"/>
  <c r="D13" i="14"/>
  <c r="N13" i="14"/>
  <c r="Q13" i="14"/>
  <c r="O13" i="14"/>
  <c r="V13" i="14"/>
  <c r="P13" i="14"/>
  <c r="K13" i="14"/>
  <c r="AO47" i="18" l="1"/>
  <c r="AO31" i="18"/>
  <c r="AO18" i="18"/>
  <c r="AO42" i="18"/>
  <c r="AO19" i="18"/>
  <c r="AO35" i="18"/>
  <c r="AO60" i="18"/>
  <c r="AO8" i="18"/>
  <c r="AO24" i="18"/>
  <c r="AO30" i="18"/>
  <c r="AO56" i="18"/>
  <c r="AO58" i="18"/>
  <c r="AO12" i="18"/>
  <c r="AO7" i="18"/>
  <c r="AO59" i="18"/>
  <c r="AO45" i="18"/>
  <c r="AO55" i="18"/>
  <c r="AO54" i="18"/>
  <c r="AO44" i="18"/>
  <c r="AO23" i="18"/>
  <c r="AO48" i="18"/>
  <c r="AO22" i="18"/>
  <c r="AO20" i="18"/>
  <c r="AO36" i="18"/>
  <c r="AO9" i="18"/>
  <c r="AO46" i="18"/>
  <c r="AO10" i="18"/>
  <c r="AO43" i="18"/>
  <c r="AO32" i="18"/>
  <c r="AO21" i="18"/>
  <c r="AO34" i="18"/>
  <c r="AO33" i="18"/>
  <c r="AO6" i="18"/>
  <c r="AO57" i="18"/>
  <c r="AO11" i="18"/>
  <c r="B19" i="18"/>
  <c r="B20" i="18" s="1"/>
  <c r="B21" i="18" s="1"/>
  <c r="B22" i="18" s="1"/>
  <c r="B23" i="18" s="1"/>
  <c r="B24" i="18" s="1"/>
  <c r="B30" i="18" s="1"/>
  <c r="AF53" i="16"/>
  <c r="B57" i="15"/>
  <c r="AM59" i="14"/>
  <c r="AM58" i="14"/>
  <c r="AM31" i="14"/>
  <c r="AM30" i="14"/>
  <c r="AM8" i="14"/>
  <c r="AM57" i="14"/>
  <c r="AM54" i="14"/>
  <c r="AM20" i="14"/>
  <c r="AM43" i="14"/>
  <c r="AM33" i="14"/>
  <c r="AM9" i="14"/>
  <c r="AM55" i="14"/>
  <c r="AM47" i="14"/>
  <c r="AM18" i="14"/>
  <c r="AM7" i="14"/>
  <c r="AM34" i="14"/>
  <c r="AM24" i="14"/>
  <c r="AM21" i="14"/>
  <c r="AM56" i="14"/>
  <c r="AM19" i="14"/>
  <c r="AM48" i="14"/>
  <c r="AM45" i="14"/>
  <c r="AM36" i="14"/>
  <c r="AM6" i="14"/>
  <c r="AM46" i="14"/>
  <c r="AM11" i="14"/>
  <c r="AM42" i="14"/>
  <c r="AM23" i="14"/>
  <c r="AM10" i="14"/>
  <c r="AM22" i="14"/>
  <c r="AM44" i="14"/>
  <c r="AM35" i="14"/>
  <c r="AM32" i="14"/>
  <c r="AM12" i="14"/>
  <c r="AM60" i="14"/>
  <c r="B19" i="14"/>
  <c r="B20" i="14" s="1"/>
  <c r="B21" i="14" s="1"/>
  <c r="B22" i="14" s="1"/>
  <c r="B23" i="14" s="1"/>
  <c r="B24" i="14" s="1"/>
  <c r="B30" i="14" s="1"/>
  <c r="S25" i="18" l="1"/>
  <c r="F25" i="18"/>
  <c r="N25" i="18"/>
  <c r="E25" i="18"/>
  <c r="V25" i="18"/>
  <c r="G25" i="18"/>
  <c r="P25" i="18"/>
  <c r="C25" i="18"/>
  <c r="M25" i="18"/>
  <c r="W25" i="18"/>
  <c r="K25" i="18"/>
  <c r="J25" i="18"/>
  <c r="Q25" i="18"/>
  <c r="L25" i="18"/>
  <c r="X25" i="18"/>
  <c r="O25" i="18"/>
  <c r="AO49" i="18"/>
  <c r="AO25" i="18"/>
  <c r="AO61" i="18"/>
  <c r="AO37" i="18"/>
  <c r="AO13" i="18"/>
  <c r="R25" i="18"/>
  <c r="D25" i="18"/>
  <c r="B31" i="18"/>
  <c r="B32" i="18" s="1"/>
  <c r="B33" i="18" s="1"/>
  <c r="B34" i="18" s="1"/>
  <c r="B35" i="18" s="1"/>
  <c r="B36" i="18" s="1"/>
  <c r="B42" i="18" s="1"/>
  <c r="B58" i="15"/>
  <c r="L25" i="14"/>
  <c r="E25" i="14"/>
  <c r="F25" i="14"/>
  <c r="T25" i="14"/>
  <c r="I25" i="14"/>
  <c r="O25" i="14"/>
  <c r="V25" i="14"/>
  <c r="Q25" i="14"/>
  <c r="J25" i="14"/>
  <c r="H25" i="14"/>
  <c r="AM13" i="14"/>
  <c r="C25" i="14"/>
  <c r="U25" i="14"/>
  <c r="D25" i="14"/>
  <c r="G25" i="14"/>
  <c r="P25" i="14"/>
  <c r="N25" i="14"/>
  <c r="AM25" i="14"/>
  <c r="AM61" i="14"/>
  <c r="K25" i="14"/>
  <c r="M25" i="14"/>
  <c r="AM37" i="14"/>
  <c r="B31" i="14"/>
  <c r="B32" i="14" s="1"/>
  <c r="B33" i="14" s="1"/>
  <c r="B34" i="14" s="1"/>
  <c r="B35" i="14" s="1"/>
  <c r="B36" i="14" s="1"/>
  <c r="B42" i="14" s="1"/>
  <c r="AM49" i="14"/>
  <c r="C37" i="18" l="1"/>
  <c r="B43" i="18"/>
  <c r="B44" i="18" s="1"/>
  <c r="B45" i="18" s="1"/>
  <c r="B46" i="18" s="1"/>
  <c r="B47" i="18" s="1"/>
  <c r="B48" i="18" s="1"/>
  <c r="K49" i="18" s="1"/>
  <c r="F37" i="18"/>
  <c r="G37" i="18"/>
  <c r="L37" i="18"/>
  <c r="V37" i="18"/>
  <c r="M37" i="18"/>
  <c r="Q37" i="18"/>
  <c r="D37" i="18"/>
  <c r="W37" i="18"/>
  <c r="P37" i="18"/>
  <c r="O37" i="18"/>
  <c r="K37" i="18"/>
  <c r="E37" i="18"/>
  <c r="X37" i="18"/>
  <c r="N37" i="18"/>
  <c r="S37" i="18"/>
  <c r="J37" i="18"/>
  <c r="R37" i="18"/>
  <c r="B59" i="15"/>
  <c r="T37" i="14"/>
  <c r="O37" i="14"/>
  <c r="G37" i="14"/>
  <c r="H37" i="14"/>
  <c r="I37" i="14"/>
  <c r="B43" i="14"/>
  <c r="B44" i="14" s="1"/>
  <c r="B45" i="14" s="1"/>
  <c r="B46" i="14" s="1"/>
  <c r="B47" i="14" s="1"/>
  <c r="B48" i="14" s="1"/>
  <c r="V37" i="14"/>
  <c r="L37" i="14"/>
  <c r="C37" i="14"/>
  <c r="D37" i="14"/>
  <c r="F37" i="14"/>
  <c r="U37" i="14"/>
  <c r="J37" i="14"/>
  <c r="N37" i="14"/>
  <c r="Q37" i="14"/>
  <c r="E37" i="14"/>
  <c r="P37" i="14"/>
  <c r="M37" i="14"/>
  <c r="K37" i="14"/>
  <c r="AG46" i="18" l="1"/>
  <c r="AG40" i="18"/>
  <c r="C49" i="18"/>
  <c r="AG36" i="18" s="1"/>
  <c r="P49" i="18"/>
  <c r="AG49" i="18" s="1"/>
  <c r="X49" i="18"/>
  <c r="N49" i="18"/>
  <c r="G49" i="18"/>
  <c r="AH34" i="18" s="1"/>
  <c r="S49" i="18"/>
  <c r="V49" i="18"/>
  <c r="AG44" i="18" s="1"/>
  <c r="AH44" i="18" s="1"/>
  <c r="J49" i="18"/>
  <c r="E49" i="18"/>
  <c r="R49" i="18"/>
  <c r="O49" i="18"/>
  <c r="D49" i="18"/>
  <c r="M49" i="18"/>
  <c r="AG55" i="18" s="1"/>
  <c r="F49" i="18"/>
  <c r="Q49" i="18"/>
  <c r="W49" i="18"/>
  <c r="AG43" i="18" s="1"/>
  <c r="L49" i="18"/>
  <c r="B60" i="15"/>
  <c r="N61" i="15" s="1"/>
  <c r="AE42" i="15" s="1"/>
  <c r="AF42" i="15" s="1"/>
  <c r="H49" i="14"/>
  <c r="AE33" i="14" s="1"/>
  <c r="V49" i="14"/>
  <c r="AE52" i="14" s="1"/>
  <c r="AF52" i="14" s="1"/>
  <c r="AF16" i="14" s="1"/>
  <c r="E49" i="14"/>
  <c r="AE28" i="14" s="1"/>
  <c r="I49" i="14"/>
  <c r="G49" i="14"/>
  <c r="L49" i="14"/>
  <c r="T49" i="14"/>
  <c r="AE50" i="14" s="1"/>
  <c r="AF50" i="14" s="1"/>
  <c r="K49" i="14"/>
  <c r="J49" i="14"/>
  <c r="D49" i="14"/>
  <c r="AE21" i="14" s="1"/>
  <c r="AF21" i="14" s="1"/>
  <c r="Q49" i="14"/>
  <c r="U49" i="14"/>
  <c r="AE49" i="14" s="1"/>
  <c r="O49" i="14"/>
  <c r="C49" i="14"/>
  <c r="P49" i="14"/>
  <c r="M49" i="14"/>
  <c r="N49" i="14"/>
  <c r="F49" i="14"/>
  <c r="AF30" i="14" s="1"/>
  <c r="AH30" i="18" l="1"/>
  <c r="AH49" i="18"/>
  <c r="AG37" i="18"/>
  <c r="AG26" i="18"/>
  <c r="AH46" i="18"/>
  <c r="AG27" i="18"/>
  <c r="AD12" i="18" s="1"/>
  <c r="AH39" i="18"/>
  <c r="AH40" i="18"/>
  <c r="AH14" i="18"/>
  <c r="AG58" i="18"/>
  <c r="AG30" i="18"/>
  <c r="AG39" i="18"/>
  <c r="AH58" i="18"/>
  <c r="AG53" i="18"/>
  <c r="AH36" i="18"/>
  <c r="AD18" i="18"/>
  <c r="AH55" i="18"/>
  <c r="AH37" i="18"/>
  <c r="AH43" i="18"/>
  <c r="AH12" i="18"/>
  <c r="AH13" i="18"/>
  <c r="AE25" i="14"/>
  <c r="AE41" i="14"/>
  <c r="AF41" i="14" s="1"/>
  <c r="AE42" i="14"/>
  <c r="AF42" i="14" s="1"/>
  <c r="AE40" i="14"/>
  <c r="AF40" i="14" s="1"/>
  <c r="AE39" i="14"/>
  <c r="AF39" i="14" s="1"/>
  <c r="AE24" i="14"/>
  <c r="AE34" i="14"/>
  <c r="AF34" i="14" s="1"/>
  <c r="AE35" i="14"/>
  <c r="AF35" i="14" s="1"/>
  <c r="AF28" i="14"/>
  <c r="AF33" i="14"/>
  <c r="AE32" i="14"/>
  <c r="AF32" i="14" s="1"/>
  <c r="L61" i="15"/>
  <c r="AE39" i="15" s="1"/>
  <c r="AF39" i="15" s="1"/>
  <c r="F61" i="15"/>
  <c r="K61" i="15"/>
  <c r="E61" i="15"/>
  <c r="AE28" i="15" s="1"/>
  <c r="AF28" i="15" s="1"/>
  <c r="J61" i="15"/>
  <c r="I61" i="15"/>
  <c r="M61" i="15"/>
  <c r="AE40" i="15" s="1"/>
  <c r="AF40" i="15" s="1"/>
  <c r="G61" i="15"/>
  <c r="Q61" i="15"/>
  <c r="P61" i="15"/>
  <c r="O61" i="15"/>
  <c r="AE41" i="15" s="1"/>
  <c r="AF41" i="15" s="1"/>
  <c r="T61" i="15"/>
  <c r="AE50" i="15" s="1"/>
  <c r="AF50" i="15" s="1"/>
  <c r="D61" i="15"/>
  <c r="V61" i="15"/>
  <c r="AE52" i="15" s="1"/>
  <c r="AF52" i="15" s="1"/>
  <c r="U61" i="15"/>
  <c r="AE49" i="15" s="1"/>
  <c r="AF49" i="15" s="1"/>
  <c r="C61" i="15"/>
  <c r="H61" i="15"/>
  <c r="AF15" i="14"/>
  <c r="AF14" i="14"/>
  <c r="AF49" i="14"/>
  <c r="AH27" i="18" l="1"/>
  <c r="AG54" i="18"/>
  <c r="AH53" i="18"/>
  <c r="AD13" i="18"/>
  <c r="AG59" i="18"/>
  <c r="AH26" i="18"/>
  <c r="AF15" i="15"/>
  <c r="AE34" i="15"/>
  <c r="AF34" i="15" s="1"/>
  <c r="AE35" i="15"/>
  <c r="AF35" i="15" s="1"/>
  <c r="AF14" i="15"/>
  <c r="AF16" i="15"/>
  <c r="AE32" i="15"/>
  <c r="AF32" i="15" s="1"/>
  <c r="AE33" i="15"/>
  <c r="AF33" i="15" s="1"/>
  <c r="AE25" i="15"/>
  <c r="AE24" i="15"/>
  <c r="AF17" i="14"/>
  <c r="AF13" i="15" s="1"/>
  <c r="AB14" i="14"/>
  <c r="AF25" i="14"/>
  <c r="AF24" i="14"/>
  <c r="AB15" i="14"/>
  <c r="AE53" i="14"/>
  <c r="AE53" i="15" l="1"/>
  <c r="AD17" i="18"/>
  <c r="AD19" i="18" s="1"/>
  <c r="AD16" i="28" s="1"/>
  <c r="AD19" i="28" s="1"/>
  <c r="AD16" i="29" s="1"/>
  <c r="AH54" i="18"/>
  <c r="AH59" i="18" s="1"/>
  <c r="AF17" i="15"/>
  <c r="AF24" i="15"/>
  <c r="AB15" i="15"/>
  <c r="AF25" i="15"/>
  <c r="AB14" i="15"/>
  <c r="AB17" i="14"/>
  <c r="AB13" i="15" s="1"/>
  <c r="AF53" i="14"/>
  <c r="AD18" i="29" l="1"/>
  <c r="AD16" i="30" s="1"/>
  <c r="AF53" i="15"/>
  <c r="AB17" i="15"/>
  <c r="AB13" i="16" s="1"/>
  <c r="AB17" i="16" s="1"/>
  <c r="AD11" i="18" s="1"/>
  <c r="AD15" i="18" s="1"/>
  <c r="AD18" i="30" l="1"/>
  <c r="AD16" i="31" s="1"/>
  <c r="AD11" i="28"/>
  <c r="AD15" i="28" s="1"/>
  <c r="AD11" i="29" s="1"/>
  <c r="AD15" i="29" s="1"/>
  <c r="AD11" i="30" s="1"/>
  <c r="AD15" i="30" s="1"/>
  <c r="AD11" i="31" s="1"/>
  <c r="AD15" i="31" s="1"/>
  <c r="AD11" i="32" s="1"/>
  <c r="AD15" i="32" s="1"/>
  <c r="AD11" i="33" s="1"/>
  <c r="AD15" i="33" s="1"/>
  <c r="AD11" i="34" s="1"/>
  <c r="AD15" i="34" s="1"/>
  <c r="AD11" i="35" s="1"/>
  <c r="AD15" i="35" s="1"/>
  <c r="AD18" i="31" l="1"/>
  <c r="AD16" i="32" s="1"/>
  <c r="AF13" i="16"/>
  <c r="AD18" i="32" l="1"/>
  <c r="AD16" i="33" s="1"/>
  <c r="AF17" i="16"/>
  <c r="AH11" i="18" s="1"/>
  <c r="AD18" i="33" l="1"/>
  <c r="AD16" i="34" s="1"/>
  <c r="AH15" i="18"/>
  <c r="AH11" i="28" s="1"/>
  <c r="AH15" i="28" s="1"/>
  <c r="AH11" i="29" s="1"/>
  <c r="AH15" i="29" s="1"/>
  <c r="AH11" i="30" s="1"/>
  <c r="AH15" i="30" s="1"/>
  <c r="AH11" i="31" s="1"/>
  <c r="AH15" i="31" s="1"/>
  <c r="AH11" i="32" s="1"/>
  <c r="AH15" i="32" s="1"/>
  <c r="AH11" i="33" s="1"/>
  <c r="AH15" i="33" s="1"/>
  <c r="AH11" i="34" s="1"/>
  <c r="AH15" i="34" s="1"/>
  <c r="AH11" i="35" s="1"/>
  <c r="AH15" i="35" s="1"/>
  <c r="AD18" i="34" l="1"/>
  <c r="AD16" i="35" s="1"/>
  <c r="AD18"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Farrell</author>
  </authors>
  <commentList>
    <comment ref="F19" authorId="0" shapeId="0" xr:uid="{CAE6A186-D3D6-4843-B9DA-278F4AB52CD3}">
      <text>
        <r>
          <rPr>
            <b/>
            <sz val="9"/>
            <color indexed="81"/>
            <rFont val="Tahoma"/>
            <family val="2"/>
          </rPr>
          <t>CB 1.5 : Call Back at Time and a Half (1.5)</t>
        </r>
      </text>
    </comment>
    <comment ref="G19" authorId="0" shapeId="0" xr:uid="{B9A61DCA-DECE-4DAD-8429-7B9FD160B60F}">
      <text>
        <r>
          <rPr>
            <b/>
            <sz val="9"/>
            <color indexed="81"/>
            <rFont val="Tahoma"/>
            <family val="2"/>
          </rPr>
          <t>CB 1.0 : Call Back at Straight Time (1.0)</t>
        </r>
      </text>
    </comment>
    <comment ref="F20" authorId="0" shapeId="0" xr:uid="{40E13C7C-4172-415B-8F52-A2CBEE6BA183}">
      <text>
        <r>
          <rPr>
            <b/>
            <sz val="9"/>
            <color indexed="81"/>
            <rFont val="Tahoma"/>
            <family val="2"/>
          </rPr>
          <t>CB 1.0 : Call Back at Straight Time (1.0)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758D5C38-4544-4B7B-816A-E2A3E109BE9C}">
      <text>
        <r>
          <rPr>
            <b/>
            <sz val="9"/>
            <color indexed="81"/>
            <rFont val="Tahoma"/>
            <family val="2"/>
          </rPr>
          <t>SP: Shift Pay</t>
        </r>
      </text>
    </comment>
    <comment ref="E5" authorId="0" shapeId="0" xr:uid="{83D9FC21-0463-41F6-B19A-9072D7AC6239}">
      <text>
        <r>
          <rPr>
            <b/>
            <sz val="9"/>
            <color indexed="81"/>
            <rFont val="Tahoma"/>
            <family val="2"/>
          </rPr>
          <t>HP: Holiday Premium Pay</t>
        </r>
      </text>
    </comment>
    <comment ref="F5" authorId="0" shapeId="0" xr:uid="{BE846F9B-C68F-4F02-9F2B-77C251C36C29}">
      <text>
        <r>
          <rPr>
            <b/>
            <sz val="9"/>
            <color indexed="81"/>
            <rFont val="Tahoma"/>
            <family val="2"/>
          </rPr>
          <t>OC: On Call Hours</t>
        </r>
      </text>
    </comment>
    <comment ref="G5" authorId="0" shapeId="0" xr:uid="{9D1CAD86-7325-4AEA-AA22-A58D11704E38}">
      <text>
        <r>
          <rPr>
            <b/>
            <sz val="9"/>
            <color indexed="81"/>
            <rFont val="Tahoma"/>
            <family val="2"/>
          </rPr>
          <t xml:space="preserve">COVID-19 Mandatory On Site Work
</t>
        </r>
      </text>
    </comment>
    <comment ref="H5" authorId="0" shapeId="0" xr:uid="{175CAAB6-0A1F-4420-90A2-0FFA6F91DFCD}">
      <text>
        <r>
          <rPr>
            <b/>
            <sz val="9"/>
            <color indexed="81"/>
            <rFont val="Tahoma"/>
            <family val="2"/>
          </rPr>
          <t xml:space="preserve">CB1.5:Call Back at 1.5
CB1.0:Call Back at 1.0
</t>
        </r>
      </text>
    </comment>
    <comment ref="J5" authorId="0" shapeId="0" xr:uid="{BC49E655-B4E9-4D22-BD5E-A3C200927FD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FF2AB377-E097-4A04-ABC7-C8CFC52C2A38}">
      <text>
        <r>
          <rPr>
            <b/>
            <sz val="9"/>
            <color indexed="81"/>
            <rFont val="Tahoma"/>
            <family val="2"/>
          </rPr>
          <t>O: Overtime Earned</t>
        </r>
      </text>
    </comment>
    <comment ref="L5" authorId="0" shapeId="0" xr:uid="{7B6A009E-6827-4169-B4CF-63364F9C238E}">
      <text>
        <r>
          <rPr>
            <b/>
            <sz val="9"/>
            <color indexed="81"/>
            <rFont val="Tahoma"/>
            <family val="2"/>
          </rPr>
          <t>CU:Comp Time Used</t>
        </r>
      </text>
    </comment>
    <comment ref="M5" authorId="0" shapeId="0" xr:uid="{B190A886-4772-4C3C-8B61-1C1F2616C524}">
      <text>
        <r>
          <rPr>
            <b/>
            <sz val="9"/>
            <color indexed="81"/>
            <rFont val="Tahoma"/>
            <family val="2"/>
          </rPr>
          <t xml:space="preserve">C19 Mandatory Comp Time Used
</t>
        </r>
      </text>
    </comment>
    <comment ref="N5" authorId="1" shapeId="0" xr:uid="{6F530A93-5B02-4FF0-94C8-77CCE8684D97}">
      <text>
        <r>
          <rPr>
            <b/>
            <sz val="9"/>
            <color indexed="81"/>
            <rFont val="Tahoma"/>
            <family val="2"/>
          </rPr>
          <t xml:space="preserve">V: Vacation 
</t>
        </r>
        <r>
          <rPr>
            <sz val="9"/>
            <color indexed="81"/>
            <rFont val="Tahoma"/>
            <family val="2"/>
          </rPr>
          <t xml:space="preserve">
</t>
        </r>
      </text>
    </comment>
    <comment ref="O5" authorId="0" shapeId="0" xr:uid="{3F2772F3-2257-4FDB-9E96-B843DCBFF1DE}">
      <text>
        <r>
          <rPr>
            <b/>
            <sz val="9"/>
            <color indexed="81"/>
            <rFont val="Tahoma"/>
            <family val="2"/>
          </rPr>
          <t>S: Sick</t>
        </r>
      </text>
    </comment>
    <comment ref="P5" authorId="0" shapeId="0" xr:uid="{1616B31A-692D-4694-B168-D3D20DB9FD1C}">
      <text>
        <r>
          <rPr>
            <b/>
            <sz val="9"/>
            <color indexed="81"/>
            <rFont val="Tahoma"/>
            <family val="2"/>
          </rPr>
          <t>CI:</t>
        </r>
        <r>
          <rPr>
            <sz val="9"/>
            <color indexed="81"/>
            <rFont val="Tahoma"/>
            <family val="2"/>
          </rPr>
          <t xml:space="preserve"> Community Involvment
</t>
        </r>
      </text>
    </comment>
    <comment ref="Q5" authorId="0" shapeId="0" xr:uid="{8B51C141-ED7B-4AE8-AF49-32452A9D70DF}">
      <text>
        <r>
          <rPr>
            <b/>
            <sz val="9"/>
            <color indexed="81"/>
            <rFont val="Tahoma"/>
            <family val="2"/>
          </rPr>
          <t>BL: Bonus Leave</t>
        </r>
      </text>
    </comment>
    <comment ref="R5" authorId="0" shapeId="0" xr:uid="{D13B47B4-9BED-46DF-890A-D3142F2920E3}">
      <text>
        <r>
          <rPr>
            <b/>
            <sz val="9"/>
            <color indexed="81"/>
            <rFont val="Tahoma"/>
            <family val="2"/>
          </rPr>
          <t>H: Holiday.
When the university is closed on a holiday, mark the hours here.</t>
        </r>
      </text>
    </comment>
    <comment ref="S5" authorId="1" shapeId="0" xr:uid="{FC5891FB-54D4-4FF8-830A-A8FE576B751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CAA1C6B4-DE7C-483A-B131-9BC38DB8FDA2}">
      <text>
        <r>
          <rPr>
            <b/>
            <sz val="9"/>
            <color indexed="81"/>
            <rFont val="Tahoma"/>
            <family val="2"/>
          </rPr>
          <t>AM: Adverse Weather Makeup Hours
Indicate time worked that will be used to make up time taken off due to adverse weather.</t>
        </r>
      </text>
    </comment>
    <comment ref="W5" authorId="0" shapeId="0" xr:uid="{85B48AAF-B9D4-4F96-8299-EE99D3F833F7}">
      <text>
        <r>
          <rPr>
            <b/>
            <sz val="9"/>
            <color indexed="81"/>
            <rFont val="Tahoma"/>
            <family val="2"/>
          </rPr>
          <t>AP: Adverse Weather Time Not Worked</t>
        </r>
      </text>
    </comment>
    <comment ref="X5" authorId="0" shapeId="0" xr:uid="{40728A67-0EFE-48A6-8DF5-454C369F58F0}">
      <text>
        <r>
          <rPr>
            <b/>
            <sz val="9"/>
            <color indexed="81"/>
            <rFont val="Tahoma"/>
            <family val="2"/>
          </rPr>
          <t>AWLW: Adverse Weather Leave Without Pay</t>
        </r>
      </text>
    </comment>
    <comment ref="D17" authorId="0" shapeId="0" xr:uid="{6921C2C0-F3E3-42CD-AE24-BF8DA89C5EE2}">
      <text>
        <r>
          <rPr>
            <b/>
            <sz val="9"/>
            <color indexed="81"/>
            <rFont val="Tahoma"/>
            <family val="2"/>
          </rPr>
          <t>SP: Shift Pay</t>
        </r>
      </text>
    </comment>
    <comment ref="E17" authorId="0" shapeId="0" xr:uid="{F36696CA-A766-4B14-BE86-B6737197408E}">
      <text>
        <r>
          <rPr>
            <b/>
            <sz val="9"/>
            <color indexed="81"/>
            <rFont val="Tahoma"/>
            <family val="2"/>
          </rPr>
          <t>HP: Holiday Premium Pay</t>
        </r>
      </text>
    </comment>
    <comment ref="F17" authorId="0" shapeId="0" xr:uid="{0BB73004-1E06-42FB-A9C7-5269294CA1B4}">
      <text>
        <r>
          <rPr>
            <b/>
            <sz val="9"/>
            <color indexed="81"/>
            <rFont val="Tahoma"/>
            <family val="2"/>
          </rPr>
          <t>OC: On Call Hours</t>
        </r>
      </text>
    </comment>
    <comment ref="G17" authorId="0" shapeId="0" xr:uid="{7452A46E-F14F-40DD-8CD7-ABE55DADF065}">
      <text>
        <r>
          <rPr>
            <b/>
            <sz val="9"/>
            <color indexed="81"/>
            <rFont val="Tahoma"/>
            <family val="2"/>
          </rPr>
          <t xml:space="preserve">COVID-19 Mandatory On Site Work
</t>
        </r>
      </text>
    </comment>
    <comment ref="H17" authorId="0" shapeId="0" xr:uid="{1552E2FA-57AA-4238-B43E-BF5F400B314B}">
      <text>
        <r>
          <rPr>
            <b/>
            <sz val="9"/>
            <color indexed="81"/>
            <rFont val="Tahoma"/>
            <family val="2"/>
          </rPr>
          <t xml:space="preserve">CB1.5:Call Back at 1.5
CB1.0:Call Back at 1.0
</t>
        </r>
      </text>
    </comment>
    <comment ref="J17" authorId="0" shapeId="0" xr:uid="{CAE8DDBE-64EE-47F8-9BA7-4F41A797D1F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E00FBA68-939A-4CCE-BD0D-96EAB990E468}">
      <text>
        <r>
          <rPr>
            <b/>
            <sz val="9"/>
            <color indexed="81"/>
            <rFont val="Tahoma"/>
            <family val="2"/>
          </rPr>
          <t>O: Overtime Earned</t>
        </r>
      </text>
    </comment>
    <comment ref="L17" authorId="0" shapeId="0" xr:uid="{DA631EDF-2392-4687-9DFB-5F971F7BF41D}">
      <text>
        <r>
          <rPr>
            <b/>
            <sz val="9"/>
            <color indexed="81"/>
            <rFont val="Tahoma"/>
            <family val="2"/>
          </rPr>
          <t>CU:Comp Time Used</t>
        </r>
      </text>
    </comment>
    <comment ref="M17" authorId="0" shapeId="0" xr:uid="{499BCC86-EE7F-4C56-954C-63DC4C38F691}">
      <text>
        <r>
          <rPr>
            <b/>
            <sz val="9"/>
            <color indexed="81"/>
            <rFont val="Tahoma"/>
            <family val="2"/>
          </rPr>
          <t xml:space="preserve">C19 Mandatory Comp Time Used
</t>
        </r>
      </text>
    </comment>
    <comment ref="N17" authorId="1" shapeId="0" xr:uid="{41B4F584-5327-4468-811E-655E6464FD43}">
      <text>
        <r>
          <rPr>
            <b/>
            <sz val="9"/>
            <color indexed="81"/>
            <rFont val="Tahoma"/>
            <family val="2"/>
          </rPr>
          <t xml:space="preserve">V: Vacation 
</t>
        </r>
        <r>
          <rPr>
            <sz val="9"/>
            <color indexed="81"/>
            <rFont val="Tahoma"/>
            <family val="2"/>
          </rPr>
          <t xml:space="preserve">
</t>
        </r>
      </text>
    </comment>
    <comment ref="O17" authorId="0" shapeId="0" xr:uid="{9BB5EACE-6943-4254-8347-E65B96AADA10}">
      <text>
        <r>
          <rPr>
            <b/>
            <sz val="9"/>
            <color indexed="81"/>
            <rFont val="Tahoma"/>
            <family val="2"/>
          </rPr>
          <t>S: Sick</t>
        </r>
      </text>
    </comment>
    <comment ref="P17" authorId="0" shapeId="0" xr:uid="{900D8E05-10B2-4D32-9FF3-65098F4E1C54}">
      <text>
        <r>
          <rPr>
            <b/>
            <sz val="9"/>
            <color indexed="81"/>
            <rFont val="Tahoma"/>
            <family val="2"/>
          </rPr>
          <t>CI:</t>
        </r>
        <r>
          <rPr>
            <sz val="9"/>
            <color indexed="81"/>
            <rFont val="Tahoma"/>
            <family val="2"/>
          </rPr>
          <t xml:space="preserve"> Community Involvment
</t>
        </r>
      </text>
    </comment>
    <comment ref="Q17" authorId="0" shapeId="0" xr:uid="{F2116AEA-F424-4221-B53D-84E8098326EB}">
      <text>
        <r>
          <rPr>
            <b/>
            <sz val="9"/>
            <color indexed="81"/>
            <rFont val="Tahoma"/>
            <family val="2"/>
          </rPr>
          <t>BL: Bonus Leave</t>
        </r>
      </text>
    </comment>
    <comment ref="R17" authorId="0" shapeId="0" xr:uid="{3873C5BF-321E-43B1-86F1-CD6D3BCE62CF}">
      <text>
        <r>
          <rPr>
            <b/>
            <sz val="9"/>
            <color indexed="81"/>
            <rFont val="Tahoma"/>
            <family val="2"/>
          </rPr>
          <t>H: Holiday.
When the university is closed on a holiday, mark the hours here.</t>
        </r>
      </text>
    </comment>
    <comment ref="S17" authorId="1" shapeId="0" xr:uid="{E9630653-E1FE-48E9-A9B3-0A53CBD239D4}">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4C486C4C-641F-4BE0-9C21-1AB122BF0BA3}">
      <text>
        <r>
          <rPr>
            <b/>
            <sz val="9"/>
            <color indexed="81"/>
            <rFont val="Tahoma"/>
            <family val="2"/>
          </rPr>
          <t>AM: Adverse Weather Makeup Hours
Indicate time worked that will be used to make up time taken off due to adverse weather.</t>
        </r>
      </text>
    </comment>
    <comment ref="W17" authorId="0" shapeId="0" xr:uid="{29287571-5679-46AD-8E67-7F311602EA67}">
      <text>
        <r>
          <rPr>
            <b/>
            <sz val="9"/>
            <color indexed="81"/>
            <rFont val="Tahoma"/>
            <family val="2"/>
          </rPr>
          <t>AP: Adverse Weather Time Not Worked</t>
        </r>
      </text>
    </comment>
    <comment ref="X17" authorId="0" shapeId="0" xr:uid="{D815F8AF-DB7C-4C49-88FA-137B6052222D}">
      <text>
        <r>
          <rPr>
            <b/>
            <sz val="9"/>
            <color indexed="81"/>
            <rFont val="Tahoma"/>
            <family val="2"/>
          </rPr>
          <t>AWLW: Adverse Weather Leave Without Pay</t>
        </r>
      </text>
    </comment>
    <comment ref="D29" authorId="0" shapeId="0" xr:uid="{5C926021-291B-4FA4-A547-C22D53B07E92}">
      <text>
        <r>
          <rPr>
            <b/>
            <sz val="9"/>
            <color indexed="81"/>
            <rFont val="Tahoma"/>
            <family val="2"/>
          </rPr>
          <t>SP: Shift Pay</t>
        </r>
      </text>
    </comment>
    <comment ref="E29" authorId="0" shapeId="0" xr:uid="{575B978D-FD46-402A-83E5-E765FF4CC8F3}">
      <text>
        <r>
          <rPr>
            <b/>
            <sz val="9"/>
            <color indexed="81"/>
            <rFont val="Tahoma"/>
            <family val="2"/>
          </rPr>
          <t>HP: Holiday Premium Pay</t>
        </r>
      </text>
    </comment>
    <comment ref="F29" authorId="0" shapeId="0" xr:uid="{433A16E2-DBB6-4238-917A-0F6E181C6955}">
      <text>
        <r>
          <rPr>
            <b/>
            <sz val="9"/>
            <color indexed="81"/>
            <rFont val="Tahoma"/>
            <family val="2"/>
          </rPr>
          <t>OC: On Call Hours</t>
        </r>
      </text>
    </comment>
    <comment ref="G29" authorId="0" shapeId="0" xr:uid="{506E581E-D61F-4230-B514-31769AA58CE6}">
      <text>
        <r>
          <rPr>
            <b/>
            <sz val="9"/>
            <color indexed="81"/>
            <rFont val="Tahoma"/>
            <family val="2"/>
          </rPr>
          <t xml:space="preserve">COVID-19 Mandatory On Site Work
</t>
        </r>
      </text>
    </comment>
    <comment ref="H29" authorId="0" shapeId="0" xr:uid="{6388315C-9F29-41A2-A230-93A078477064}">
      <text>
        <r>
          <rPr>
            <b/>
            <sz val="9"/>
            <color indexed="81"/>
            <rFont val="Tahoma"/>
            <family val="2"/>
          </rPr>
          <t xml:space="preserve">CB1.5:Call Back at 1.5
CB1.0:Call Back at 1.0
</t>
        </r>
      </text>
    </comment>
    <comment ref="J29" authorId="0" shapeId="0" xr:uid="{22D564BA-A045-4099-8CF2-589DB6D6A6A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E9F16FDE-9C36-48A0-A1A8-0D306360F7A2}">
      <text>
        <r>
          <rPr>
            <b/>
            <sz val="9"/>
            <color indexed="81"/>
            <rFont val="Tahoma"/>
            <family val="2"/>
          </rPr>
          <t>O: Overtime Earned</t>
        </r>
      </text>
    </comment>
    <comment ref="L29" authorId="0" shapeId="0" xr:uid="{3DABE57F-A87A-46A8-BCF1-C170F3611BA0}">
      <text>
        <r>
          <rPr>
            <b/>
            <sz val="9"/>
            <color indexed="81"/>
            <rFont val="Tahoma"/>
            <family val="2"/>
          </rPr>
          <t>CU:Comp Time Used</t>
        </r>
      </text>
    </comment>
    <comment ref="M29" authorId="0" shapeId="0" xr:uid="{8C95EA48-BC54-4256-BEFB-2AE7DE874820}">
      <text>
        <r>
          <rPr>
            <b/>
            <sz val="9"/>
            <color indexed="81"/>
            <rFont val="Tahoma"/>
            <family val="2"/>
          </rPr>
          <t xml:space="preserve">C19 Mandatory Comp Time Used
</t>
        </r>
      </text>
    </comment>
    <comment ref="N29" authorId="1" shapeId="0" xr:uid="{ECAEE9F5-BB4A-4DB8-B45F-7D084BDB4D9F}">
      <text>
        <r>
          <rPr>
            <b/>
            <sz val="9"/>
            <color indexed="81"/>
            <rFont val="Tahoma"/>
            <family val="2"/>
          </rPr>
          <t xml:space="preserve">V: Vacation 
</t>
        </r>
        <r>
          <rPr>
            <sz val="9"/>
            <color indexed="81"/>
            <rFont val="Tahoma"/>
            <family val="2"/>
          </rPr>
          <t xml:space="preserve">
</t>
        </r>
      </text>
    </comment>
    <comment ref="O29" authorId="0" shapeId="0" xr:uid="{73A8EF86-B407-412E-BAA4-9D5BBD841229}">
      <text>
        <r>
          <rPr>
            <b/>
            <sz val="9"/>
            <color indexed="81"/>
            <rFont val="Tahoma"/>
            <family val="2"/>
          </rPr>
          <t>S: Sick</t>
        </r>
      </text>
    </comment>
    <comment ref="P29" authorId="0" shapeId="0" xr:uid="{EFC106D3-6D86-4584-AF34-31E96FA16126}">
      <text>
        <r>
          <rPr>
            <b/>
            <sz val="9"/>
            <color indexed="81"/>
            <rFont val="Tahoma"/>
            <family val="2"/>
          </rPr>
          <t>CI:</t>
        </r>
        <r>
          <rPr>
            <sz val="9"/>
            <color indexed="81"/>
            <rFont val="Tahoma"/>
            <family val="2"/>
          </rPr>
          <t xml:space="preserve"> Community Involvment
</t>
        </r>
      </text>
    </comment>
    <comment ref="Q29" authorId="0" shapeId="0" xr:uid="{C6ABE88B-B6AC-42D2-B6A7-E38B58458B5E}">
      <text>
        <r>
          <rPr>
            <b/>
            <sz val="9"/>
            <color indexed="81"/>
            <rFont val="Tahoma"/>
            <family val="2"/>
          </rPr>
          <t>BL: Bonus Leave</t>
        </r>
      </text>
    </comment>
    <comment ref="R29" authorId="0" shapeId="0" xr:uid="{F15942A1-1BFB-4A4F-83B1-7DFAE78909E9}">
      <text>
        <r>
          <rPr>
            <b/>
            <sz val="9"/>
            <color indexed="81"/>
            <rFont val="Tahoma"/>
            <family val="2"/>
          </rPr>
          <t>H: Holiday.
When the university is closed on a holiday, mark the hours here.</t>
        </r>
      </text>
    </comment>
    <comment ref="S29" authorId="1" shapeId="0" xr:uid="{B179AB87-ED64-439B-952F-A27ACB2945A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E0745FB3-6C50-4D6B-BAAE-7AE234028907}">
      <text>
        <r>
          <rPr>
            <b/>
            <sz val="9"/>
            <color indexed="81"/>
            <rFont val="Tahoma"/>
            <family val="2"/>
          </rPr>
          <t>AM: Adverse Weather Makeup Hours
Indicate time worked that will be used to make up time taken off due to adverse weather.</t>
        </r>
      </text>
    </comment>
    <comment ref="W29" authorId="0" shapeId="0" xr:uid="{5AE90B17-68FC-497F-B78E-D0D83D28AE55}">
      <text>
        <r>
          <rPr>
            <b/>
            <sz val="9"/>
            <color indexed="81"/>
            <rFont val="Tahoma"/>
            <family val="2"/>
          </rPr>
          <t>AP: Adverse Weather Time Not Worked</t>
        </r>
      </text>
    </comment>
    <comment ref="X29" authorId="0" shapeId="0" xr:uid="{1862D739-50A2-4B9A-8530-B5ED1915A4BE}">
      <text>
        <r>
          <rPr>
            <b/>
            <sz val="9"/>
            <color indexed="81"/>
            <rFont val="Tahoma"/>
            <family val="2"/>
          </rPr>
          <t>AWLW: Adverse Weather Leave Without Pay</t>
        </r>
      </text>
    </comment>
    <comment ref="D41" authorId="0" shapeId="0" xr:uid="{0394AE26-B302-45A5-8505-68DFBDDD8AF4}">
      <text>
        <r>
          <rPr>
            <b/>
            <sz val="9"/>
            <color indexed="81"/>
            <rFont val="Tahoma"/>
            <family val="2"/>
          </rPr>
          <t>SP: Shift Pay</t>
        </r>
      </text>
    </comment>
    <comment ref="E41" authorId="0" shapeId="0" xr:uid="{98566A22-9D29-4D69-940E-31A36F624CAD}">
      <text>
        <r>
          <rPr>
            <b/>
            <sz val="9"/>
            <color indexed="81"/>
            <rFont val="Tahoma"/>
            <family val="2"/>
          </rPr>
          <t>HP: Holiday Premium Pay</t>
        </r>
      </text>
    </comment>
    <comment ref="F41" authorId="0" shapeId="0" xr:uid="{17AAC77C-E129-4BC6-AE0B-CBE87C926F80}">
      <text>
        <r>
          <rPr>
            <b/>
            <sz val="9"/>
            <color indexed="81"/>
            <rFont val="Tahoma"/>
            <family val="2"/>
          </rPr>
          <t>OC: On Call Hours</t>
        </r>
      </text>
    </comment>
    <comment ref="G41" authorId="0" shapeId="0" xr:uid="{AE23BD76-7203-4B9A-A37A-6434B50C5849}">
      <text>
        <r>
          <rPr>
            <b/>
            <sz val="9"/>
            <color indexed="81"/>
            <rFont val="Tahoma"/>
            <family val="2"/>
          </rPr>
          <t xml:space="preserve">COVID-19 Mandatory On Site Work
</t>
        </r>
      </text>
    </comment>
    <comment ref="H41" authorId="0" shapeId="0" xr:uid="{B2D01ADD-B394-4C64-B0F7-62873AC5E83D}">
      <text>
        <r>
          <rPr>
            <b/>
            <sz val="9"/>
            <color indexed="81"/>
            <rFont val="Tahoma"/>
            <family val="2"/>
          </rPr>
          <t xml:space="preserve">CB1.5:Call Back at 1.5
CB1.0:Call Back at 1.0
</t>
        </r>
      </text>
    </comment>
    <comment ref="J41" authorId="0" shapeId="0" xr:uid="{C5FA2010-1C55-49DE-951C-57B68173AE4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6B022A7E-B3D5-4334-BFC9-E3DCCD3432F2}">
      <text>
        <r>
          <rPr>
            <b/>
            <sz val="9"/>
            <color indexed="81"/>
            <rFont val="Tahoma"/>
            <family val="2"/>
          </rPr>
          <t>O: Overtime Earned</t>
        </r>
      </text>
    </comment>
    <comment ref="L41" authorId="0" shapeId="0" xr:uid="{F7302325-653E-4881-889A-EE718EBE7BDC}">
      <text>
        <r>
          <rPr>
            <b/>
            <sz val="9"/>
            <color indexed="81"/>
            <rFont val="Tahoma"/>
            <family val="2"/>
          </rPr>
          <t>CU:Comp Time Used</t>
        </r>
      </text>
    </comment>
    <comment ref="M41" authorId="0" shapeId="0" xr:uid="{BC7A4443-45A4-4F62-89CE-F3B323DE85E5}">
      <text>
        <r>
          <rPr>
            <b/>
            <sz val="9"/>
            <color indexed="81"/>
            <rFont val="Tahoma"/>
            <family val="2"/>
          </rPr>
          <t xml:space="preserve">C19 Mandatory Comp Time Used
</t>
        </r>
      </text>
    </comment>
    <comment ref="N41" authorId="1" shapeId="0" xr:uid="{BBDA5EC0-E700-4FF6-AF41-5B5446564B85}">
      <text>
        <r>
          <rPr>
            <b/>
            <sz val="9"/>
            <color indexed="81"/>
            <rFont val="Tahoma"/>
            <family val="2"/>
          </rPr>
          <t xml:space="preserve">V: Vacation 
</t>
        </r>
        <r>
          <rPr>
            <sz val="9"/>
            <color indexed="81"/>
            <rFont val="Tahoma"/>
            <family val="2"/>
          </rPr>
          <t xml:space="preserve">
</t>
        </r>
      </text>
    </comment>
    <comment ref="O41" authorId="0" shapeId="0" xr:uid="{F062F4C5-10E7-45CE-8536-3B451A08932E}">
      <text>
        <r>
          <rPr>
            <b/>
            <sz val="9"/>
            <color indexed="81"/>
            <rFont val="Tahoma"/>
            <family val="2"/>
          </rPr>
          <t>S: Sick</t>
        </r>
      </text>
    </comment>
    <comment ref="P41" authorId="0" shapeId="0" xr:uid="{964A75B8-CCAE-4E31-B499-AB851856C6A4}">
      <text>
        <r>
          <rPr>
            <b/>
            <sz val="9"/>
            <color indexed="81"/>
            <rFont val="Tahoma"/>
            <family val="2"/>
          </rPr>
          <t>CI:</t>
        </r>
        <r>
          <rPr>
            <sz val="9"/>
            <color indexed="81"/>
            <rFont val="Tahoma"/>
            <family val="2"/>
          </rPr>
          <t xml:space="preserve"> Community Involvment
</t>
        </r>
      </text>
    </comment>
    <comment ref="Q41" authorId="0" shapeId="0" xr:uid="{B5E5B432-B0EA-49BE-84FB-5F95091322CB}">
      <text>
        <r>
          <rPr>
            <b/>
            <sz val="9"/>
            <color indexed="81"/>
            <rFont val="Tahoma"/>
            <family val="2"/>
          </rPr>
          <t>BL: Bonus Leave</t>
        </r>
      </text>
    </comment>
    <comment ref="R41" authorId="0" shapeId="0" xr:uid="{E5EF0FAD-E648-42BB-BE80-53C88C0FE61A}">
      <text>
        <r>
          <rPr>
            <b/>
            <sz val="9"/>
            <color indexed="81"/>
            <rFont val="Tahoma"/>
            <family val="2"/>
          </rPr>
          <t>H: Holiday.
When the university is closed on a holiday, mark the hours here.</t>
        </r>
      </text>
    </comment>
    <comment ref="S41" authorId="1" shapeId="0" xr:uid="{0929E782-E189-4C84-A967-CE0F8153695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EB715C0D-CCAB-48BE-BF29-497F1A755443}">
      <text>
        <r>
          <rPr>
            <b/>
            <sz val="9"/>
            <color indexed="81"/>
            <rFont val="Tahoma"/>
            <family val="2"/>
          </rPr>
          <t>AM: Adverse Weather Makeup Hours
Indicate time worked that will be used to make up time taken off due to adverse weather.</t>
        </r>
      </text>
    </comment>
    <comment ref="W41" authorId="0" shapeId="0" xr:uid="{478C7B30-13A3-4E8C-BC1B-487DAF032B49}">
      <text>
        <r>
          <rPr>
            <b/>
            <sz val="9"/>
            <color indexed="81"/>
            <rFont val="Tahoma"/>
            <family val="2"/>
          </rPr>
          <t>AP: Adverse Weather Time Not Worked</t>
        </r>
      </text>
    </comment>
    <comment ref="X41" authorId="0" shapeId="0" xr:uid="{5BAD3B71-663B-43B0-A328-648A5653559F}">
      <text>
        <r>
          <rPr>
            <b/>
            <sz val="9"/>
            <color indexed="81"/>
            <rFont val="Tahoma"/>
            <family val="2"/>
          </rPr>
          <t>AWLW: Adverse Weather Leave Without Pay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7BF3B590-0339-4E11-B8E8-C0E54515EBF6}">
      <text>
        <r>
          <rPr>
            <b/>
            <sz val="9"/>
            <color indexed="81"/>
            <rFont val="Tahoma"/>
            <family val="2"/>
          </rPr>
          <t>SP: Shift Pay</t>
        </r>
      </text>
    </comment>
    <comment ref="E5" authorId="0" shapeId="0" xr:uid="{4E7FE2CC-80CC-469F-88B1-4BD5735FC41F}">
      <text>
        <r>
          <rPr>
            <b/>
            <sz val="9"/>
            <color indexed="81"/>
            <rFont val="Tahoma"/>
            <family val="2"/>
          </rPr>
          <t>HP: Holiday Premium Pay</t>
        </r>
      </text>
    </comment>
    <comment ref="F5" authorId="0" shapeId="0" xr:uid="{A35AC1EF-5AA8-4604-8E31-2BABAC433670}">
      <text>
        <r>
          <rPr>
            <b/>
            <sz val="9"/>
            <color indexed="81"/>
            <rFont val="Tahoma"/>
            <family val="2"/>
          </rPr>
          <t>OC: On Call Hours</t>
        </r>
      </text>
    </comment>
    <comment ref="G5" authorId="0" shapeId="0" xr:uid="{C43C265B-EC26-40AC-A19D-4984FB1EF57E}">
      <text>
        <r>
          <rPr>
            <b/>
            <sz val="9"/>
            <color indexed="81"/>
            <rFont val="Tahoma"/>
            <family val="2"/>
          </rPr>
          <t xml:space="preserve">COVID-19 Mandatory On Site Work
</t>
        </r>
      </text>
    </comment>
    <comment ref="H5" authorId="0" shapeId="0" xr:uid="{82F1F87A-1B7D-4B5E-BCD8-B090327A0B5D}">
      <text>
        <r>
          <rPr>
            <b/>
            <sz val="9"/>
            <color indexed="81"/>
            <rFont val="Tahoma"/>
            <family val="2"/>
          </rPr>
          <t xml:space="preserve">CB1.5:Call Back at 1.5
CB1.0:Call Back at 1.0
</t>
        </r>
      </text>
    </comment>
    <comment ref="J5" authorId="0" shapeId="0" xr:uid="{2EB6E70B-55D2-42DF-BEC7-0DBD29DD2CF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B5E9D69C-7B88-4337-A710-4B66290F6ECB}">
      <text>
        <r>
          <rPr>
            <b/>
            <sz val="9"/>
            <color indexed="81"/>
            <rFont val="Tahoma"/>
            <family val="2"/>
          </rPr>
          <t>O: Overtime Earned</t>
        </r>
      </text>
    </comment>
    <comment ref="L5" authorId="0" shapeId="0" xr:uid="{4D88EABE-30E2-408F-8C8F-C88B24F5D43F}">
      <text>
        <r>
          <rPr>
            <b/>
            <sz val="9"/>
            <color indexed="81"/>
            <rFont val="Tahoma"/>
            <family val="2"/>
          </rPr>
          <t>CU:Comp Time Used</t>
        </r>
      </text>
    </comment>
    <comment ref="M5" authorId="0" shapeId="0" xr:uid="{EC5BD679-C490-49BA-B32C-2C5A3A687689}">
      <text>
        <r>
          <rPr>
            <b/>
            <sz val="9"/>
            <color indexed="81"/>
            <rFont val="Tahoma"/>
            <family val="2"/>
          </rPr>
          <t xml:space="preserve">C19 Mandatory Comp Time Used
</t>
        </r>
      </text>
    </comment>
    <comment ref="N5" authorId="1" shapeId="0" xr:uid="{81A150D7-533C-40DD-99FE-5C28A144CA0C}">
      <text>
        <r>
          <rPr>
            <b/>
            <sz val="9"/>
            <color indexed="81"/>
            <rFont val="Tahoma"/>
            <family val="2"/>
          </rPr>
          <t xml:space="preserve">V: Vacation 
</t>
        </r>
        <r>
          <rPr>
            <sz val="9"/>
            <color indexed="81"/>
            <rFont val="Tahoma"/>
            <family val="2"/>
          </rPr>
          <t xml:space="preserve">
</t>
        </r>
      </text>
    </comment>
    <comment ref="O5" authorId="0" shapeId="0" xr:uid="{7FEFBE7F-4126-42CF-857E-7E78D0EE148F}">
      <text>
        <r>
          <rPr>
            <b/>
            <sz val="9"/>
            <color indexed="81"/>
            <rFont val="Tahoma"/>
            <family val="2"/>
          </rPr>
          <t>S: Sick</t>
        </r>
      </text>
    </comment>
    <comment ref="P5" authorId="0" shapeId="0" xr:uid="{31976C1C-4E3B-44BD-8E92-465DFEC93EE8}">
      <text>
        <r>
          <rPr>
            <b/>
            <sz val="9"/>
            <color indexed="81"/>
            <rFont val="Tahoma"/>
            <family val="2"/>
          </rPr>
          <t>CI:</t>
        </r>
        <r>
          <rPr>
            <sz val="9"/>
            <color indexed="81"/>
            <rFont val="Tahoma"/>
            <family val="2"/>
          </rPr>
          <t xml:space="preserve"> Community Involvment
</t>
        </r>
      </text>
    </comment>
    <comment ref="Q5" authorId="0" shapeId="0" xr:uid="{A42AC224-6838-4648-B2CF-3EB7D40AE7AF}">
      <text>
        <r>
          <rPr>
            <b/>
            <sz val="9"/>
            <color indexed="81"/>
            <rFont val="Tahoma"/>
            <family val="2"/>
          </rPr>
          <t>BL: Bonus Leave</t>
        </r>
      </text>
    </comment>
    <comment ref="R5" authorId="0" shapeId="0" xr:uid="{9E85CDCA-A1F8-429C-838B-88994866D37F}">
      <text>
        <r>
          <rPr>
            <b/>
            <sz val="9"/>
            <color indexed="81"/>
            <rFont val="Tahoma"/>
            <family val="2"/>
          </rPr>
          <t>H: Holiday.
When the university is closed on a holiday, mark the hours here.</t>
        </r>
      </text>
    </comment>
    <comment ref="S5" authorId="1" shapeId="0" xr:uid="{9A98EDA8-1905-44F1-ACF4-0CB771BCCEF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155C8CBC-55E4-4F5A-BFE5-95BA9913605E}">
      <text>
        <r>
          <rPr>
            <b/>
            <sz val="9"/>
            <color indexed="81"/>
            <rFont val="Tahoma"/>
            <family val="2"/>
          </rPr>
          <t>AM: Adverse Weather Makeup Hours
Indicate time worked that will be used to make up time taken off due to adverse weather.</t>
        </r>
      </text>
    </comment>
    <comment ref="W5" authorId="0" shapeId="0" xr:uid="{7D2399F8-4BE6-4818-A3B9-A7EE77582F21}">
      <text>
        <r>
          <rPr>
            <b/>
            <sz val="9"/>
            <color indexed="81"/>
            <rFont val="Tahoma"/>
            <family val="2"/>
          </rPr>
          <t>AP: Adverse Weather Time Not Worked</t>
        </r>
      </text>
    </comment>
    <comment ref="X5" authorId="0" shapeId="0" xr:uid="{6B8E5343-67DF-4ED4-BA32-8E32A10EA5E3}">
      <text>
        <r>
          <rPr>
            <b/>
            <sz val="9"/>
            <color indexed="81"/>
            <rFont val="Tahoma"/>
            <family val="2"/>
          </rPr>
          <t>AWLW: Adverse Weather Leave Without Pay</t>
        </r>
      </text>
    </comment>
    <comment ref="D17" authorId="0" shapeId="0" xr:uid="{1FD1D4F7-7CB1-49ED-A66B-0C3FB13A9CF9}">
      <text>
        <r>
          <rPr>
            <b/>
            <sz val="9"/>
            <color indexed="81"/>
            <rFont val="Tahoma"/>
            <family val="2"/>
          </rPr>
          <t>SP: Shift Pay</t>
        </r>
      </text>
    </comment>
    <comment ref="E17" authorId="0" shapeId="0" xr:uid="{F715F6A9-9003-4739-B0FC-BAD00D02FA49}">
      <text>
        <r>
          <rPr>
            <b/>
            <sz val="9"/>
            <color indexed="81"/>
            <rFont val="Tahoma"/>
            <family val="2"/>
          </rPr>
          <t>HP: Holiday Premium Pay</t>
        </r>
      </text>
    </comment>
    <comment ref="F17" authorId="0" shapeId="0" xr:uid="{56D8F77E-3D07-40CE-BED6-01CD05881585}">
      <text>
        <r>
          <rPr>
            <b/>
            <sz val="9"/>
            <color indexed="81"/>
            <rFont val="Tahoma"/>
            <family val="2"/>
          </rPr>
          <t>OC: On Call Hours</t>
        </r>
      </text>
    </comment>
    <comment ref="G17" authorId="0" shapeId="0" xr:uid="{2A0B81EF-2ACA-4996-8835-584BB8C7D45B}">
      <text>
        <r>
          <rPr>
            <b/>
            <sz val="9"/>
            <color indexed="81"/>
            <rFont val="Tahoma"/>
            <family val="2"/>
          </rPr>
          <t xml:space="preserve">COVID-19 Mandatory On Site Work
</t>
        </r>
      </text>
    </comment>
    <comment ref="H17" authorId="0" shapeId="0" xr:uid="{22EEFC1F-B546-4871-9600-FDA88F3CD464}">
      <text>
        <r>
          <rPr>
            <b/>
            <sz val="9"/>
            <color indexed="81"/>
            <rFont val="Tahoma"/>
            <family val="2"/>
          </rPr>
          <t xml:space="preserve">CB1.5:Call Back at 1.5
CB1.0:Call Back at 1.0
</t>
        </r>
      </text>
    </comment>
    <comment ref="J17" authorId="0" shapeId="0" xr:uid="{6B89D5E7-E827-4D3F-BCAE-C9AF06FE35F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A0666592-FBF9-44E9-BB72-1E97D6D13348}">
      <text>
        <r>
          <rPr>
            <b/>
            <sz val="9"/>
            <color indexed="81"/>
            <rFont val="Tahoma"/>
            <family val="2"/>
          </rPr>
          <t>O: Overtime Earned</t>
        </r>
      </text>
    </comment>
    <comment ref="L17" authorId="0" shapeId="0" xr:uid="{56062C2D-6C8A-4199-9AD1-3D1104FB87C0}">
      <text>
        <r>
          <rPr>
            <b/>
            <sz val="9"/>
            <color indexed="81"/>
            <rFont val="Tahoma"/>
            <family val="2"/>
          </rPr>
          <t>CU:Comp Time Used</t>
        </r>
      </text>
    </comment>
    <comment ref="M17" authorId="0" shapeId="0" xr:uid="{0785C66B-01C0-4DF3-8455-831052B2D782}">
      <text>
        <r>
          <rPr>
            <b/>
            <sz val="9"/>
            <color indexed="81"/>
            <rFont val="Tahoma"/>
            <family val="2"/>
          </rPr>
          <t xml:space="preserve">C19 Mandatory Comp Time Used
</t>
        </r>
      </text>
    </comment>
    <comment ref="N17" authorId="1" shapeId="0" xr:uid="{5A9D28AF-7343-41B7-B011-4ECEE8A50860}">
      <text>
        <r>
          <rPr>
            <b/>
            <sz val="9"/>
            <color indexed="81"/>
            <rFont val="Tahoma"/>
            <family val="2"/>
          </rPr>
          <t xml:space="preserve">V: Vacation 
</t>
        </r>
        <r>
          <rPr>
            <sz val="9"/>
            <color indexed="81"/>
            <rFont val="Tahoma"/>
            <family val="2"/>
          </rPr>
          <t xml:space="preserve">
</t>
        </r>
      </text>
    </comment>
    <comment ref="O17" authorId="0" shapeId="0" xr:uid="{0C7D1A5D-293E-4160-ADA8-5DAA70C3E354}">
      <text>
        <r>
          <rPr>
            <b/>
            <sz val="9"/>
            <color indexed="81"/>
            <rFont val="Tahoma"/>
            <family val="2"/>
          </rPr>
          <t>S: Sick</t>
        </r>
      </text>
    </comment>
    <comment ref="P17" authorId="0" shapeId="0" xr:uid="{9E53E703-7275-4C8B-B502-DCDCFDCD23F6}">
      <text>
        <r>
          <rPr>
            <b/>
            <sz val="9"/>
            <color indexed="81"/>
            <rFont val="Tahoma"/>
            <family val="2"/>
          </rPr>
          <t>CI:</t>
        </r>
        <r>
          <rPr>
            <sz val="9"/>
            <color indexed="81"/>
            <rFont val="Tahoma"/>
            <family val="2"/>
          </rPr>
          <t xml:space="preserve"> Community Involvment
</t>
        </r>
      </text>
    </comment>
    <comment ref="Q17" authorId="0" shapeId="0" xr:uid="{3EAFC2FC-9F72-4947-BF19-F0C38930FC32}">
      <text>
        <r>
          <rPr>
            <b/>
            <sz val="9"/>
            <color indexed="81"/>
            <rFont val="Tahoma"/>
            <family val="2"/>
          </rPr>
          <t>BL: Bonus Leave</t>
        </r>
      </text>
    </comment>
    <comment ref="R17" authorId="0" shapeId="0" xr:uid="{596E77BE-DEB4-4D46-9FD9-F1358F3817DF}">
      <text>
        <r>
          <rPr>
            <b/>
            <sz val="9"/>
            <color indexed="81"/>
            <rFont val="Tahoma"/>
            <family val="2"/>
          </rPr>
          <t>H: Holiday.
When the university is closed on a holiday, mark the hours here.</t>
        </r>
      </text>
    </comment>
    <comment ref="S17" authorId="1" shapeId="0" xr:uid="{8DC54704-0F1D-4D61-B752-E86279137D8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F24C0D84-260C-496E-9690-B9C5A2770D37}">
      <text>
        <r>
          <rPr>
            <b/>
            <sz val="9"/>
            <color indexed="81"/>
            <rFont val="Tahoma"/>
            <family val="2"/>
          </rPr>
          <t>AM: Adverse Weather Makeup Hours
Indicate time worked that will be used to make up time taken off due to adverse weather.</t>
        </r>
      </text>
    </comment>
    <comment ref="W17" authorId="0" shapeId="0" xr:uid="{0FB4FA78-862B-4CEF-9BB0-0D952BB3E59C}">
      <text>
        <r>
          <rPr>
            <b/>
            <sz val="9"/>
            <color indexed="81"/>
            <rFont val="Tahoma"/>
            <family val="2"/>
          </rPr>
          <t>AP: Adverse Weather Time Not Worked</t>
        </r>
      </text>
    </comment>
    <comment ref="X17" authorId="0" shapeId="0" xr:uid="{621BC782-9936-4C12-8098-D6EE3A66D15E}">
      <text>
        <r>
          <rPr>
            <b/>
            <sz val="9"/>
            <color indexed="81"/>
            <rFont val="Tahoma"/>
            <family val="2"/>
          </rPr>
          <t>AWLW: Adverse Weather Leave Without Pay</t>
        </r>
      </text>
    </comment>
    <comment ref="D29" authorId="0" shapeId="0" xr:uid="{91971B13-3164-458D-AE23-8DAFC80D4DB2}">
      <text>
        <r>
          <rPr>
            <b/>
            <sz val="9"/>
            <color indexed="81"/>
            <rFont val="Tahoma"/>
            <family val="2"/>
          </rPr>
          <t>SP: Shift Pay</t>
        </r>
      </text>
    </comment>
    <comment ref="E29" authorId="0" shapeId="0" xr:uid="{3C4A1D30-E40E-450A-BF63-82065B892B88}">
      <text>
        <r>
          <rPr>
            <b/>
            <sz val="9"/>
            <color indexed="81"/>
            <rFont val="Tahoma"/>
            <family val="2"/>
          </rPr>
          <t>HP: Holiday Premium Pay</t>
        </r>
      </text>
    </comment>
    <comment ref="F29" authorId="0" shapeId="0" xr:uid="{D6C8C7DE-F486-4E5A-A474-332AE1C166D8}">
      <text>
        <r>
          <rPr>
            <b/>
            <sz val="9"/>
            <color indexed="81"/>
            <rFont val="Tahoma"/>
            <family val="2"/>
          </rPr>
          <t>OC: On Call Hours</t>
        </r>
      </text>
    </comment>
    <comment ref="G29" authorId="0" shapeId="0" xr:uid="{452E7732-010F-4264-A645-6D970B3EB0CD}">
      <text>
        <r>
          <rPr>
            <b/>
            <sz val="9"/>
            <color indexed="81"/>
            <rFont val="Tahoma"/>
            <family val="2"/>
          </rPr>
          <t xml:space="preserve">COVID-19 Mandatory On Site Work
</t>
        </r>
      </text>
    </comment>
    <comment ref="H29" authorId="0" shapeId="0" xr:uid="{071747BE-BBB5-44CF-91D8-38382C60F9A1}">
      <text>
        <r>
          <rPr>
            <b/>
            <sz val="9"/>
            <color indexed="81"/>
            <rFont val="Tahoma"/>
            <family val="2"/>
          </rPr>
          <t xml:space="preserve">CB1.5:Call Back at 1.5
CB1.0:Call Back at 1.0
</t>
        </r>
      </text>
    </comment>
    <comment ref="J29" authorId="0" shapeId="0" xr:uid="{2DCA3855-AEC1-474F-9B55-754556ED5BD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D51D0E3B-3672-4580-A9F7-8868B7AB39E3}">
      <text>
        <r>
          <rPr>
            <b/>
            <sz val="9"/>
            <color indexed="81"/>
            <rFont val="Tahoma"/>
            <family val="2"/>
          </rPr>
          <t>O: Overtime Earned</t>
        </r>
      </text>
    </comment>
    <comment ref="L29" authorId="0" shapeId="0" xr:uid="{77099141-AC7D-4A46-8211-D340F1669CFD}">
      <text>
        <r>
          <rPr>
            <b/>
            <sz val="9"/>
            <color indexed="81"/>
            <rFont val="Tahoma"/>
            <family val="2"/>
          </rPr>
          <t>CU:Comp Time Used</t>
        </r>
      </text>
    </comment>
    <comment ref="M29" authorId="0" shapeId="0" xr:uid="{F621176D-3844-4BD6-A1CF-36D24E2352DC}">
      <text>
        <r>
          <rPr>
            <b/>
            <sz val="9"/>
            <color indexed="81"/>
            <rFont val="Tahoma"/>
            <family val="2"/>
          </rPr>
          <t xml:space="preserve">C19 Mandatory Comp Time Used
</t>
        </r>
      </text>
    </comment>
    <comment ref="N29" authorId="1" shapeId="0" xr:uid="{BBB540A8-6BD7-41F5-B266-D1C7B11092FF}">
      <text>
        <r>
          <rPr>
            <b/>
            <sz val="9"/>
            <color indexed="81"/>
            <rFont val="Tahoma"/>
            <family val="2"/>
          </rPr>
          <t xml:space="preserve">V: Vacation 
</t>
        </r>
        <r>
          <rPr>
            <sz val="9"/>
            <color indexed="81"/>
            <rFont val="Tahoma"/>
            <family val="2"/>
          </rPr>
          <t xml:space="preserve">
</t>
        </r>
      </text>
    </comment>
    <comment ref="O29" authorId="0" shapeId="0" xr:uid="{9F07D713-B390-44DA-A470-7DA83191031E}">
      <text>
        <r>
          <rPr>
            <b/>
            <sz val="9"/>
            <color indexed="81"/>
            <rFont val="Tahoma"/>
            <family val="2"/>
          </rPr>
          <t>S: Sick</t>
        </r>
      </text>
    </comment>
    <comment ref="P29" authorId="0" shapeId="0" xr:uid="{0E036B17-BB44-4045-8878-89FCABFC7E4A}">
      <text>
        <r>
          <rPr>
            <b/>
            <sz val="9"/>
            <color indexed="81"/>
            <rFont val="Tahoma"/>
            <family val="2"/>
          </rPr>
          <t>CI:</t>
        </r>
        <r>
          <rPr>
            <sz val="9"/>
            <color indexed="81"/>
            <rFont val="Tahoma"/>
            <family val="2"/>
          </rPr>
          <t xml:space="preserve"> Community Involvment
</t>
        </r>
      </text>
    </comment>
    <comment ref="Q29" authorId="0" shapeId="0" xr:uid="{3C432533-2B89-4FEC-9CD0-86860BC18EC8}">
      <text>
        <r>
          <rPr>
            <b/>
            <sz val="9"/>
            <color indexed="81"/>
            <rFont val="Tahoma"/>
            <family val="2"/>
          </rPr>
          <t>BL: Bonus Leave</t>
        </r>
      </text>
    </comment>
    <comment ref="R29" authorId="0" shapeId="0" xr:uid="{EBDF1B66-8F3A-4FED-8A0D-390E019DD32F}">
      <text>
        <r>
          <rPr>
            <b/>
            <sz val="9"/>
            <color indexed="81"/>
            <rFont val="Tahoma"/>
            <family val="2"/>
          </rPr>
          <t>H: Holiday.
When the university is closed on a holiday, mark the hours here.</t>
        </r>
      </text>
    </comment>
    <comment ref="S29" authorId="1" shapeId="0" xr:uid="{0D846332-2CA0-4C0B-AAB2-346071D58F1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E366A2BD-B6F5-412F-8975-33C560E7AC61}">
      <text>
        <r>
          <rPr>
            <b/>
            <sz val="9"/>
            <color indexed="81"/>
            <rFont val="Tahoma"/>
            <family val="2"/>
          </rPr>
          <t>AM: Adverse Weather Makeup Hours
Indicate time worked that will be used to make up time taken off due to adverse weather.</t>
        </r>
      </text>
    </comment>
    <comment ref="W29" authorId="0" shapeId="0" xr:uid="{674FF8E7-240A-4F9D-A453-557DE29668A1}">
      <text>
        <r>
          <rPr>
            <b/>
            <sz val="9"/>
            <color indexed="81"/>
            <rFont val="Tahoma"/>
            <family val="2"/>
          </rPr>
          <t>AP: Adverse Weather Time Not Worked</t>
        </r>
      </text>
    </comment>
    <comment ref="X29" authorId="0" shapeId="0" xr:uid="{5497A458-A5E7-4516-B7B6-EE4F88CB81C9}">
      <text>
        <r>
          <rPr>
            <b/>
            <sz val="9"/>
            <color indexed="81"/>
            <rFont val="Tahoma"/>
            <family val="2"/>
          </rPr>
          <t>AWLW: Adverse Weather Leave Without Pay</t>
        </r>
      </text>
    </comment>
    <comment ref="D41" authorId="0" shapeId="0" xr:uid="{98CCF4F8-47D2-45D8-BD85-95675D16A18D}">
      <text>
        <r>
          <rPr>
            <b/>
            <sz val="9"/>
            <color indexed="81"/>
            <rFont val="Tahoma"/>
            <family val="2"/>
          </rPr>
          <t>SP: Shift Pay</t>
        </r>
      </text>
    </comment>
    <comment ref="E41" authorId="0" shapeId="0" xr:uid="{CEF0ED5C-3CF1-4C4F-95DD-F2DC735A0644}">
      <text>
        <r>
          <rPr>
            <b/>
            <sz val="9"/>
            <color indexed="81"/>
            <rFont val="Tahoma"/>
            <family val="2"/>
          </rPr>
          <t>HP: Holiday Premium Pay</t>
        </r>
      </text>
    </comment>
    <comment ref="F41" authorId="0" shapeId="0" xr:uid="{50AA7A2D-CB4F-46C7-BDD9-93C8629F855B}">
      <text>
        <r>
          <rPr>
            <b/>
            <sz val="9"/>
            <color indexed="81"/>
            <rFont val="Tahoma"/>
            <family val="2"/>
          </rPr>
          <t>OC: On Call Hours</t>
        </r>
      </text>
    </comment>
    <comment ref="G41" authorId="0" shapeId="0" xr:uid="{1A01E9C3-3FA5-4DD4-A896-85B9B9819E68}">
      <text>
        <r>
          <rPr>
            <b/>
            <sz val="9"/>
            <color indexed="81"/>
            <rFont val="Tahoma"/>
            <family val="2"/>
          </rPr>
          <t xml:space="preserve">COVID-19 Mandatory On Site Work
</t>
        </r>
      </text>
    </comment>
    <comment ref="H41" authorId="0" shapeId="0" xr:uid="{07458828-E0DD-4B0C-AC95-FDC168B69331}">
      <text>
        <r>
          <rPr>
            <b/>
            <sz val="9"/>
            <color indexed="81"/>
            <rFont val="Tahoma"/>
            <family val="2"/>
          </rPr>
          <t xml:space="preserve">CB1.5:Call Back at 1.5
CB1.0:Call Back at 1.0
</t>
        </r>
      </text>
    </comment>
    <comment ref="J41" authorId="0" shapeId="0" xr:uid="{F55C059F-56F6-4AF0-83C0-27ADD75A158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5A7E9465-D76C-484F-ACC5-1EE75F919BBC}">
      <text>
        <r>
          <rPr>
            <b/>
            <sz val="9"/>
            <color indexed="81"/>
            <rFont val="Tahoma"/>
            <family val="2"/>
          </rPr>
          <t>O: Overtime Earned</t>
        </r>
      </text>
    </comment>
    <comment ref="L41" authorId="0" shapeId="0" xr:uid="{490F0747-251A-4966-A654-260AFB2ECFF6}">
      <text>
        <r>
          <rPr>
            <b/>
            <sz val="9"/>
            <color indexed="81"/>
            <rFont val="Tahoma"/>
            <family val="2"/>
          </rPr>
          <t>CU:Comp Time Used</t>
        </r>
      </text>
    </comment>
    <comment ref="M41" authorId="0" shapeId="0" xr:uid="{DAAC2912-93B0-40A3-B33E-027C0B6570DC}">
      <text>
        <r>
          <rPr>
            <b/>
            <sz val="9"/>
            <color indexed="81"/>
            <rFont val="Tahoma"/>
            <family val="2"/>
          </rPr>
          <t xml:space="preserve">C19 Mandatory Comp Time Used
</t>
        </r>
      </text>
    </comment>
    <comment ref="N41" authorId="1" shapeId="0" xr:uid="{2CEA8AD3-8BA4-43EB-9D23-B08E473E04F8}">
      <text>
        <r>
          <rPr>
            <b/>
            <sz val="9"/>
            <color indexed="81"/>
            <rFont val="Tahoma"/>
            <family val="2"/>
          </rPr>
          <t xml:space="preserve">V: Vacation 
</t>
        </r>
        <r>
          <rPr>
            <sz val="9"/>
            <color indexed="81"/>
            <rFont val="Tahoma"/>
            <family val="2"/>
          </rPr>
          <t xml:space="preserve">
</t>
        </r>
      </text>
    </comment>
    <comment ref="O41" authorId="0" shapeId="0" xr:uid="{CBA99D6F-509B-48C3-950B-9180EE7A50DD}">
      <text>
        <r>
          <rPr>
            <b/>
            <sz val="9"/>
            <color indexed="81"/>
            <rFont val="Tahoma"/>
            <family val="2"/>
          </rPr>
          <t>S: Sick</t>
        </r>
      </text>
    </comment>
    <comment ref="P41" authorId="0" shapeId="0" xr:uid="{2BE7169A-E37A-4ABD-9DB9-524FE54E927F}">
      <text>
        <r>
          <rPr>
            <b/>
            <sz val="9"/>
            <color indexed="81"/>
            <rFont val="Tahoma"/>
            <family val="2"/>
          </rPr>
          <t>CI:</t>
        </r>
        <r>
          <rPr>
            <sz val="9"/>
            <color indexed="81"/>
            <rFont val="Tahoma"/>
            <family val="2"/>
          </rPr>
          <t xml:space="preserve"> Community Involvment
</t>
        </r>
      </text>
    </comment>
    <comment ref="Q41" authorId="0" shapeId="0" xr:uid="{A5C2F54F-5074-4061-B56F-DD454D1EA314}">
      <text>
        <r>
          <rPr>
            <b/>
            <sz val="9"/>
            <color indexed="81"/>
            <rFont val="Tahoma"/>
            <family val="2"/>
          </rPr>
          <t>BL: Bonus Leave</t>
        </r>
      </text>
    </comment>
    <comment ref="R41" authorId="0" shapeId="0" xr:uid="{0088B252-E21E-48B1-B137-C57E648AE3E3}">
      <text>
        <r>
          <rPr>
            <b/>
            <sz val="9"/>
            <color indexed="81"/>
            <rFont val="Tahoma"/>
            <family val="2"/>
          </rPr>
          <t>H: Holiday.
When the university is closed on a holiday, mark the hours here.</t>
        </r>
      </text>
    </comment>
    <comment ref="S41" authorId="1" shapeId="0" xr:uid="{58998CE2-9CE2-4CCF-93EB-5A0851626AE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F3D4F62F-446D-4144-A8C3-3820A53C7B20}">
      <text>
        <r>
          <rPr>
            <b/>
            <sz val="9"/>
            <color indexed="81"/>
            <rFont val="Tahoma"/>
            <family val="2"/>
          </rPr>
          <t>AM: Adverse Weather Makeup Hours
Indicate time worked that will be used to make up time taken off due to adverse weather.</t>
        </r>
      </text>
    </comment>
    <comment ref="W41" authorId="0" shapeId="0" xr:uid="{3CE5FABD-C84A-4181-91F7-945E736C9BCF}">
      <text>
        <r>
          <rPr>
            <b/>
            <sz val="9"/>
            <color indexed="81"/>
            <rFont val="Tahoma"/>
            <family val="2"/>
          </rPr>
          <t>AP: Adverse Weather Time Not Worked</t>
        </r>
      </text>
    </comment>
    <comment ref="X41" authorId="0" shapeId="0" xr:uid="{565AF067-CC0C-4AAE-8113-DD2F7450D1B8}">
      <text>
        <r>
          <rPr>
            <b/>
            <sz val="9"/>
            <color indexed="81"/>
            <rFont val="Tahoma"/>
            <family val="2"/>
          </rPr>
          <t>AWLW: Adverse Weather Leave Without Pay</t>
        </r>
      </text>
    </comment>
    <comment ref="D53" authorId="0" shapeId="0" xr:uid="{18C6FFDE-9A46-4FF7-9866-611F9BCC38FE}">
      <text>
        <r>
          <rPr>
            <b/>
            <sz val="9"/>
            <color indexed="81"/>
            <rFont val="Tahoma"/>
            <family val="2"/>
          </rPr>
          <t>SP: Shift Pay</t>
        </r>
      </text>
    </comment>
    <comment ref="E53" authorId="0" shapeId="0" xr:uid="{D711D931-AB67-40D2-AF19-FEFFD087943E}">
      <text>
        <r>
          <rPr>
            <b/>
            <sz val="9"/>
            <color indexed="81"/>
            <rFont val="Tahoma"/>
            <family val="2"/>
          </rPr>
          <t>HP: Holiday Premium Pay</t>
        </r>
      </text>
    </comment>
    <comment ref="F53" authorId="0" shapeId="0" xr:uid="{D4EFA472-686D-460F-BCDC-3B00CA8407F7}">
      <text>
        <r>
          <rPr>
            <b/>
            <sz val="9"/>
            <color indexed="81"/>
            <rFont val="Tahoma"/>
            <family val="2"/>
          </rPr>
          <t>OC: On Call Hours</t>
        </r>
      </text>
    </comment>
    <comment ref="G53" authorId="0" shapeId="0" xr:uid="{829797D1-AB63-4CD6-A49B-F447072B8A5B}">
      <text>
        <r>
          <rPr>
            <b/>
            <sz val="9"/>
            <color indexed="81"/>
            <rFont val="Tahoma"/>
            <family val="2"/>
          </rPr>
          <t xml:space="preserve">COVID-19 Mandatory On Site Work
</t>
        </r>
      </text>
    </comment>
    <comment ref="H53" authorId="0" shapeId="0" xr:uid="{929A5FB2-9D4F-40CC-A240-259F1D167DF3}">
      <text>
        <r>
          <rPr>
            <b/>
            <sz val="9"/>
            <color indexed="81"/>
            <rFont val="Tahoma"/>
            <family val="2"/>
          </rPr>
          <t xml:space="preserve">CB1.5:Call Back at 1.5
CB1.0:Call Back at 1.0
</t>
        </r>
      </text>
    </comment>
    <comment ref="J53" authorId="0" shapeId="0" xr:uid="{8A5A1D6E-78E7-44CE-84F0-5F4F20A1938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3" authorId="0" shapeId="0" xr:uid="{E35BFFF9-44E1-40DE-84EF-2281F3A2816D}">
      <text>
        <r>
          <rPr>
            <b/>
            <sz val="9"/>
            <color indexed="81"/>
            <rFont val="Tahoma"/>
            <family val="2"/>
          </rPr>
          <t>O: Overtime Earned</t>
        </r>
      </text>
    </comment>
    <comment ref="L53" authorId="0" shapeId="0" xr:uid="{79BE3099-E487-4E75-8BA5-8020EAEF23AF}">
      <text>
        <r>
          <rPr>
            <b/>
            <sz val="9"/>
            <color indexed="81"/>
            <rFont val="Tahoma"/>
            <family val="2"/>
          </rPr>
          <t>CU:Comp Time Used</t>
        </r>
      </text>
    </comment>
    <comment ref="M53" authorId="0" shapeId="0" xr:uid="{D8D708E6-C4DC-46DC-B4AE-8D5CDAD52B0A}">
      <text>
        <r>
          <rPr>
            <b/>
            <sz val="9"/>
            <color indexed="81"/>
            <rFont val="Tahoma"/>
            <family val="2"/>
          </rPr>
          <t xml:space="preserve">C19 Mandatory Comp Time Used
</t>
        </r>
      </text>
    </comment>
    <comment ref="N53" authorId="1" shapeId="0" xr:uid="{6E63B8CE-368A-421D-807E-23D18C760334}">
      <text>
        <r>
          <rPr>
            <b/>
            <sz val="9"/>
            <color indexed="81"/>
            <rFont val="Tahoma"/>
            <family val="2"/>
          </rPr>
          <t xml:space="preserve">V: Vacation 
</t>
        </r>
        <r>
          <rPr>
            <sz val="9"/>
            <color indexed="81"/>
            <rFont val="Tahoma"/>
            <family val="2"/>
          </rPr>
          <t xml:space="preserve">
</t>
        </r>
      </text>
    </comment>
    <comment ref="O53" authorId="0" shapeId="0" xr:uid="{55A72DD9-91D1-4773-A381-A1E7FDF0CB07}">
      <text>
        <r>
          <rPr>
            <b/>
            <sz val="9"/>
            <color indexed="81"/>
            <rFont val="Tahoma"/>
            <family val="2"/>
          </rPr>
          <t>S: Sick</t>
        </r>
      </text>
    </comment>
    <comment ref="P53" authorId="0" shapeId="0" xr:uid="{EEB73D47-B943-4312-A6CE-BF7AEDF9331C}">
      <text>
        <r>
          <rPr>
            <b/>
            <sz val="9"/>
            <color indexed="81"/>
            <rFont val="Tahoma"/>
            <family val="2"/>
          </rPr>
          <t>CI:</t>
        </r>
        <r>
          <rPr>
            <sz val="9"/>
            <color indexed="81"/>
            <rFont val="Tahoma"/>
            <family val="2"/>
          </rPr>
          <t xml:space="preserve"> Community Involvment
</t>
        </r>
      </text>
    </comment>
    <comment ref="Q53" authorId="0" shapeId="0" xr:uid="{4E6DF3BA-88BD-4DBA-9BFF-9ECFD3B9D2E9}">
      <text>
        <r>
          <rPr>
            <b/>
            <sz val="9"/>
            <color indexed="81"/>
            <rFont val="Tahoma"/>
            <family val="2"/>
          </rPr>
          <t>BL: Bonus Leave</t>
        </r>
      </text>
    </comment>
    <comment ref="R53" authorId="0" shapeId="0" xr:uid="{CA6F39E5-1200-439D-96CC-6A6F8548AD72}">
      <text>
        <r>
          <rPr>
            <b/>
            <sz val="9"/>
            <color indexed="81"/>
            <rFont val="Tahoma"/>
            <family val="2"/>
          </rPr>
          <t>H: Holiday.
When the university is closed on a holiday, mark the hours here.</t>
        </r>
      </text>
    </comment>
    <comment ref="S53" authorId="1" shapeId="0" xr:uid="{AD03EC00-7B3E-4FDD-BC1D-2B125E17B9D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3" authorId="0" shapeId="0" xr:uid="{6BF97AAC-0895-403A-8471-2A157CF42155}">
      <text>
        <r>
          <rPr>
            <b/>
            <sz val="9"/>
            <color indexed="81"/>
            <rFont val="Tahoma"/>
            <family val="2"/>
          </rPr>
          <t>AM: Adverse Weather Makeup Hours
Indicate time worked that will be used to make up time taken off due to adverse weather.</t>
        </r>
      </text>
    </comment>
    <comment ref="W53" authorId="0" shapeId="0" xr:uid="{A40E9FBC-0212-4EA9-9D32-2C8AD684389F}">
      <text>
        <r>
          <rPr>
            <b/>
            <sz val="9"/>
            <color indexed="81"/>
            <rFont val="Tahoma"/>
            <family val="2"/>
          </rPr>
          <t>AP: Adverse Weather Time Not Worked</t>
        </r>
      </text>
    </comment>
    <comment ref="X53" authorId="0" shapeId="0" xr:uid="{778D0CE0-7739-47E1-A400-50D117B474C2}">
      <text>
        <r>
          <rPr>
            <b/>
            <sz val="9"/>
            <color indexed="81"/>
            <rFont val="Tahoma"/>
            <family val="2"/>
          </rPr>
          <t>AWLW: Adverse Weather Leave Without Pay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D39286A9-9FAE-4A41-BD02-767713CC49BC}">
      <text>
        <r>
          <rPr>
            <b/>
            <sz val="9"/>
            <color indexed="81"/>
            <rFont val="Tahoma"/>
            <family val="2"/>
          </rPr>
          <t>SP: Shift Pay</t>
        </r>
      </text>
    </comment>
    <comment ref="E5" authorId="0" shapeId="0" xr:uid="{F9804262-726F-4E4E-B5CB-D00284415586}">
      <text>
        <r>
          <rPr>
            <b/>
            <sz val="9"/>
            <color indexed="81"/>
            <rFont val="Tahoma"/>
            <family val="2"/>
          </rPr>
          <t>HP: Holiday Premium Pay</t>
        </r>
      </text>
    </comment>
    <comment ref="F5" authorId="0" shapeId="0" xr:uid="{933ED9D8-1FE7-4593-AF91-7ACC9790A13C}">
      <text>
        <r>
          <rPr>
            <b/>
            <sz val="9"/>
            <color indexed="81"/>
            <rFont val="Tahoma"/>
            <family val="2"/>
          </rPr>
          <t>OC: On Call Hours</t>
        </r>
      </text>
    </comment>
    <comment ref="G5" authorId="0" shapeId="0" xr:uid="{A93E573B-E09E-4775-B9E5-CEC300872A93}">
      <text>
        <r>
          <rPr>
            <b/>
            <sz val="9"/>
            <color indexed="81"/>
            <rFont val="Tahoma"/>
            <family val="2"/>
          </rPr>
          <t xml:space="preserve">COVID-19 Mandatory On Site Work
</t>
        </r>
      </text>
    </comment>
    <comment ref="H5" authorId="0" shapeId="0" xr:uid="{D165626D-527B-4B2C-B225-979D288F000D}">
      <text>
        <r>
          <rPr>
            <b/>
            <sz val="9"/>
            <color indexed="81"/>
            <rFont val="Tahoma"/>
            <family val="2"/>
          </rPr>
          <t xml:space="preserve">CB1.5:Call Back at 1.5
CB1.0:Call Back at 1.0
</t>
        </r>
      </text>
    </comment>
    <comment ref="J5" authorId="0" shapeId="0" xr:uid="{94F2C7B9-CB09-49D4-872A-A4E57D56A47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84C75B42-389C-4685-AF11-F69A844DF8A2}">
      <text>
        <r>
          <rPr>
            <b/>
            <sz val="9"/>
            <color indexed="81"/>
            <rFont val="Tahoma"/>
            <family val="2"/>
          </rPr>
          <t>O: Overtime Earned</t>
        </r>
      </text>
    </comment>
    <comment ref="L5" authorId="0" shapeId="0" xr:uid="{32504107-23C1-4B90-89D5-AE4E29447391}">
      <text>
        <r>
          <rPr>
            <b/>
            <sz val="9"/>
            <color indexed="81"/>
            <rFont val="Tahoma"/>
            <family val="2"/>
          </rPr>
          <t>CU:Comp Time Used</t>
        </r>
      </text>
    </comment>
    <comment ref="M5" authorId="0" shapeId="0" xr:uid="{DE2ACF2E-7270-455A-8552-2E733CA58DDE}">
      <text>
        <r>
          <rPr>
            <b/>
            <sz val="9"/>
            <color indexed="81"/>
            <rFont val="Tahoma"/>
            <family val="2"/>
          </rPr>
          <t xml:space="preserve">C19 Mandatory Comp Time Used
</t>
        </r>
      </text>
    </comment>
    <comment ref="N5" authorId="1" shapeId="0" xr:uid="{B4FCA4D7-F686-4111-B1CF-26E27C92AFB4}">
      <text>
        <r>
          <rPr>
            <b/>
            <sz val="9"/>
            <color indexed="81"/>
            <rFont val="Tahoma"/>
            <family val="2"/>
          </rPr>
          <t xml:space="preserve">V: Vacation 
</t>
        </r>
        <r>
          <rPr>
            <sz val="9"/>
            <color indexed="81"/>
            <rFont val="Tahoma"/>
            <family val="2"/>
          </rPr>
          <t xml:space="preserve">
</t>
        </r>
      </text>
    </comment>
    <comment ref="O5" authorId="0" shapeId="0" xr:uid="{3EA15A36-23FC-4CF6-BF1E-47B1EBDE6735}">
      <text>
        <r>
          <rPr>
            <b/>
            <sz val="9"/>
            <color indexed="81"/>
            <rFont val="Tahoma"/>
            <family val="2"/>
          </rPr>
          <t>S: Sick</t>
        </r>
      </text>
    </comment>
    <comment ref="P5" authorId="0" shapeId="0" xr:uid="{7CA4AE38-6164-44B1-BB89-88B0CE8F3269}">
      <text>
        <r>
          <rPr>
            <b/>
            <sz val="9"/>
            <color indexed="81"/>
            <rFont val="Tahoma"/>
            <family val="2"/>
          </rPr>
          <t>CI:</t>
        </r>
        <r>
          <rPr>
            <sz val="9"/>
            <color indexed="81"/>
            <rFont val="Tahoma"/>
            <family val="2"/>
          </rPr>
          <t xml:space="preserve"> Community Involvment
</t>
        </r>
      </text>
    </comment>
    <comment ref="Q5" authorId="0" shapeId="0" xr:uid="{D19B7011-E5F6-4F77-A40B-213DC271B527}">
      <text>
        <r>
          <rPr>
            <b/>
            <sz val="9"/>
            <color indexed="81"/>
            <rFont val="Tahoma"/>
            <family val="2"/>
          </rPr>
          <t>BL: Bonus Leave</t>
        </r>
      </text>
    </comment>
    <comment ref="R5" authorId="0" shapeId="0" xr:uid="{AFFB077D-F7C4-4B7A-82B9-6B2569F4F928}">
      <text>
        <r>
          <rPr>
            <b/>
            <sz val="9"/>
            <color indexed="81"/>
            <rFont val="Tahoma"/>
            <family val="2"/>
          </rPr>
          <t>H: Holiday.
When the university is closed on a holiday, mark the hours here.</t>
        </r>
      </text>
    </comment>
    <comment ref="S5" authorId="1" shapeId="0" xr:uid="{045C7683-AECD-4FA3-BAE0-0D0B5D3DE3C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C573AA93-AB52-4E75-9A79-5D1F5EE6F14A}">
      <text>
        <r>
          <rPr>
            <b/>
            <sz val="9"/>
            <color indexed="81"/>
            <rFont val="Tahoma"/>
            <family val="2"/>
          </rPr>
          <t>AM: Adverse Weather Makeup Hours
Indicate time worked that will be used to make up time taken off due to adverse weather.</t>
        </r>
      </text>
    </comment>
    <comment ref="W5" authorId="0" shapeId="0" xr:uid="{1F1AF0EC-1782-4632-96DA-3A19FA6518CD}">
      <text>
        <r>
          <rPr>
            <b/>
            <sz val="9"/>
            <color indexed="81"/>
            <rFont val="Tahoma"/>
            <family val="2"/>
          </rPr>
          <t>AP: Adverse Weather Time Not Worked</t>
        </r>
      </text>
    </comment>
    <comment ref="X5" authorId="0" shapeId="0" xr:uid="{9511367E-5368-4C58-A041-3FD129B6EC8C}">
      <text>
        <r>
          <rPr>
            <b/>
            <sz val="9"/>
            <color indexed="81"/>
            <rFont val="Tahoma"/>
            <family val="2"/>
          </rPr>
          <t>AWLW: Adverse Weather Leave Without Pay</t>
        </r>
      </text>
    </comment>
    <comment ref="D17" authorId="0" shapeId="0" xr:uid="{1F57C934-EF67-4A9C-BA31-EEE93700A3AE}">
      <text>
        <r>
          <rPr>
            <b/>
            <sz val="9"/>
            <color indexed="81"/>
            <rFont val="Tahoma"/>
            <family val="2"/>
          </rPr>
          <t>SP: Shift Pay</t>
        </r>
      </text>
    </comment>
    <comment ref="E17" authorId="0" shapeId="0" xr:uid="{3DF626AE-B893-499E-AB84-4EF2EDCDB3E9}">
      <text>
        <r>
          <rPr>
            <b/>
            <sz val="9"/>
            <color indexed="81"/>
            <rFont val="Tahoma"/>
            <family val="2"/>
          </rPr>
          <t>HP: Holiday Premium Pay</t>
        </r>
      </text>
    </comment>
    <comment ref="F17" authorId="0" shapeId="0" xr:uid="{8CE340D3-C365-4736-87A8-2845ED79C841}">
      <text>
        <r>
          <rPr>
            <b/>
            <sz val="9"/>
            <color indexed="81"/>
            <rFont val="Tahoma"/>
            <family val="2"/>
          </rPr>
          <t>OC: On Call Hours</t>
        </r>
      </text>
    </comment>
    <comment ref="G17" authorId="0" shapeId="0" xr:uid="{66C9E9C0-DDBF-4B56-9FB7-7BEA3BDCE003}">
      <text>
        <r>
          <rPr>
            <b/>
            <sz val="9"/>
            <color indexed="81"/>
            <rFont val="Tahoma"/>
            <family val="2"/>
          </rPr>
          <t xml:space="preserve">COVID-19 Mandatory On Site Work
</t>
        </r>
      </text>
    </comment>
    <comment ref="H17" authorId="0" shapeId="0" xr:uid="{3EA5826C-F759-4566-AFE0-2B53EF130D4E}">
      <text>
        <r>
          <rPr>
            <b/>
            <sz val="9"/>
            <color indexed="81"/>
            <rFont val="Tahoma"/>
            <family val="2"/>
          </rPr>
          <t xml:space="preserve">CB1.5:Call Back at 1.5
CB1.0:Call Back at 1.0
</t>
        </r>
      </text>
    </comment>
    <comment ref="J17" authorId="0" shapeId="0" xr:uid="{D3DEAE89-2E26-4696-9CDC-DDECEE27EB3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352A0FB3-7353-4F7C-A942-6E7FEA30362C}">
      <text>
        <r>
          <rPr>
            <b/>
            <sz val="9"/>
            <color indexed="81"/>
            <rFont val="Tahoma"/>
            <family val="2"/>
          </rPr>
          <t>O: Overtime Earned</t>
        </r>
      </text>
    </comment>
    <comment ref="L17" authorId="0" shapeId="0" xr:uid="{F200B110-A958-49A5-B74C-393E330F24BE}">
      <text>
        <r>
          <rPr>
            <b/>
            <sz val="9"/>
            <color indexed="81"/>
            <rFont val="Tahoma"/>
            <family val="2"/>
          </rPr>
          <t>CU:Comp Time Used</t>
        </r>
      </text>
    </comment>
    <comment ref="M17" authorId="0" shapeId="0" xr:uid="{E70AD2F6-3F89-4910-B684-2ADEC941A0AC}">
      <text>
        <r>
          <rPr>
            <b/>
            <sz val="9"/>
            <color indexed="81"/>
            <rFont val="Tahoma"/>
            <family val="2"/>
          </rPr>
          <t xml:space="preserve">C19 Mandatory Comp Time Used
</t>
        </r>
      </text>
    </comment>
    <comment ref="N17" authorId="1" shapeId="0" xr:uid="{88C142C5-4B36-4AAB-8756-66D843DD5BCF}">
      <text>
        <r>
          <rPr>
            <b/>
            <sz val="9"/>
            <color indexed="81"/>
            <rFont val="Tahoma"/>
            <family val="2"/>
          </rPr>
          <t xml:space="preserve">V: Vacation 
</t>
        </r>
        <r>
          <rPr>
            <sz val="9"/>
            <color indexed="81"/>
            <rFont val="Tahoma"/>
            <family val="2"/>
          </rPr>
          <t xml:space="preserve">
</t>
        </r>
      </text>
    </comment>
    <comment ref="O17" authorId="0" shapeId="0" xr:uid="{3E24C2B8-75B5-4183-9260-C2E498809745}">
      <text>
        <r>
          <rPr>
            <b/>
            <sz val="9"/>
            <color indexed="81"/>
            <rFont val="Tahoma"/>
            <family val="2"/>
          </rPr>
          <t>S: Sick</t>
        </r>
      </text>
    </comment>
    <comment ref="P17" authorId="0" shapeId="0" xr:uid="{6E110458-972D-4165-9A6B-5EC1242D5D95}">
      <text>
        <r>
          <rPr>
            <b/>
            <sz val="9"/>
            <color indexed="81"/>
            <rFont val="Tahoma"/>
            <family val="2"/>
          </rPr>
          <t>CI:</t>
        </r>
        <r>
          <rPr>
            <sz val="9"/>
            <color indexed="81"/>
            <rFont val="Tahoma"/>
            <family val="2"/>
          </rPr>
          <t xml:space="preserve"> Community Involvment
</t>
        </r>
      </text>
    </comment>
    <comment ref="Q17" authorId="0" shapeId="0" xr:uid="{8A0D77B4-C33A-48E9-A0DF-3D21385C8C9A}">
      <text>
        <r>
          <rPr>
            <b/>
            <sz val="9"/>
            <color indexed="81"/>
            <rFont val="Tahoma"/>
            <family val="2"/>
          </rPr>
          <t>BL: Bonus Leave</t>
        </r>
      </text>
    </comment>
    <comment ref="R17" authorId="0" shapeId="0" xr:uid="{DA2BC129-E608-4F22-9097-48D8B1C9A81A}">
      <text>
        <r>
          <rPr>
            <b/>
            <sz val="9"/>
            <color indexed="81"/>
            <rFont val="Tahoma"/>
            <family val="2"/>
          </rPr>
          <t>H: Holiday.
When the university is closed on a holiday, mark the hours here.</t>
        </r>
      </text>
    </comment>
    <comment ref="S17" authorId="1" shapeId="0" xr:uid="{DB1B5802-C06C-4494-BB6F-96AE8082BD1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E35F8D1B-11CD-41AB-A1A5-4E68BFC3F938}">
      <text>
        <r>
          <rPr>
            <b/>
            <sz val="9"/>
            <color indexed="81"/>
            <rFont val="Tahoma"/>
            <family val="2"/>
          </rPr>
          <t>AM: Adverse Weather Makeup Hours
Indicate time worked that will be used to make up time taken off due to adverse weather.</t>
        </r>
      </text>
    </comment>
    <comment ref="W17" authorId="0" shapeId="0" xr:uid="{ABBADB26-FD0A-4801-A751-17CFD481B77C}">
      <text>
        <r>
          <rPr>
            <b/>
            <sz val="9"/>
            <color indexed="81"/>
            <rFont val="Tahoma"/>
            <family val="2"/>
          </rPr>
          <t>AP: Adverse Weather Time Not Worked</t>
        </r>
      </text>
    </comment>
    <comment ref="X17" authorId="0" shapeId="0" xr:uid="{571D9D37-2B97-49E0-B6F7-75AB8EADAE64}">
      <text>
        <r>
          <rPr>
            <b/>
            <sz val="9"/>
            <color indexed="81"/>
            <rFont val="Tahoma"/>
            <family val="2"/>
          </rPr>
          <t>AWLW: Adverse Weather Leave Without Pay</t>
        </r>
      </text>
    </comment>
    <comment ref="D29" authorId="0" shapeId="0" xr:uid="{2AED5908-2F98-4124-9130-FC2DBEFBF670}">
      <text>
        <r>
          <rPr>
            <b/>
            <sz val="9"/>
            <color indexed="81"/>
            <rFont val="Tahoma"/>
            <family val="2"/>
          </rPr>
          <t>SP: Shift Pay</t>
        </r>
      </text>
    </comment>
    <comment ref="E29" authorId="0" shapeId="0" xr:uid="{47808EA0-056A-4584-B7A3-91405246F0BE}">
      <text>
        <r>
          <rPr>
            <b/>
            <sz val="9"/>
            <color indexed="81"/>
            <rFont val="Tahoma"/>
            <family val="2"/>
          </rPr>
          <t>HP: Holiday Premium Pay</t>
        </r>
      </text>
    </comment>
    <comment ref="F29" authorId="0" shapeId="0" xr:uid="{41E57A78-502D-494D-B270-3427D54D6DD9}">
      <text>
        <r>
          <rPr>
            <b/>
            <sz val="9"/>
            <color indexed="81"/>
            <rFont val="Tahoma"/>
            <family val="2"/>
          </rPr>
          <t>OC: On Call Hours</t>
        </r>
      </text>
    </comment>
    <comment ref="G29" authorId="0" shapeId="0" xr:uid="{68354615-B501-4566-82BA-CD7664A67A02}">
      <text>
        <r>
          <rPr>
            <b/>
            <sz val="9"/>
            <color indexed="81"/>
            <rFont val="Tahoma"/>
            <family val="2"/>
          </rPr>
          <t xml:space="preserve">COVID-19 Mandatory On Site Work
</t>
        </r>
      </text>
    </comment>
    <comment ref="H29" authorId="0" shapeId="0" xr:uid="{74F3D47F-0654-42B6-96B8-41A169793B8E}">
      <text>
        <r>
          <rPr>
            <b/>
            <sz val="9"/>
            <color indexed="81"/>
            <rFont val="Tahoma"/>
            <family val="2"/>
          </rPr>
          <t xml:space="preserve">CB1.5:Call Back at 1.5
CB1.0:Call Back at 1.0
</t>
        </r>
      </text>
    </comment>
    <comment ref="J29" authorId="0" shapeId="0" xr:uid="{29197C79-0A8E-4C06-AA11-3F24FCB0973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80A4391E-6978-4B5C-BD64-C7458C929A6A}">
      <text>
        <r>
          <rPr>
            <b/>
            <sz val="9"/>
            <color indexed="81"/>
            <rFont val="Tahoma"/>
            <family val="2"/>
          </rPr>
          <t>O: Overtime Earned</t>
        </r>
      </text>
    </comment>
    <comment ref="L29" authorId="0" shapeId="0" xr:uid="{56EC991B-F363-4299-B565-BD9A4A7C6574}">
      <text>
        <r>
          <rPr>
            <b/>
            <sz val="9"/>
            <color indexed="81"/>
            <rFont val="Tahoma"/>
            <family val="2"/>
          </rPr>
          <t>CU:Comp Time Used</t>
        </r>
      </text>
    </comment>
    <comment ref="M29" authorId="0" shapeId="0" xr:uid="{45F4F63D-E78D-4D07-A073-EEC88657595C}">
      <text>
        <r>
          <rPr>
            <b/>
            <sz val="9"/>
            <color indexed="81"/>
            <rFont val="Tahoma"/>
            <family val="2"/>
          </rPr>
          <t xml:space="preserve">C19 Mandatory Comp Time Used
</t>
        </r>
      </text>
    </comment>
    <comment ref="N29" authorId="1" shapeId="0" xr:uid="{AF801C31-7B62-48C4-9970-3F36EF1FFF60}">
      <text>
        <r>
          <rPr>
            <b/>
            <sz val="9"/>
            <color indexed="81"/>
            <rFont val="Tahoma"/>
            <family val="2"/>
          </rPr>
          <t xml:space="preserve">V: Vacation 
</t>
        </r>
        <r>
          <rPr>
            <sz val="9"/>
            <color indexed="81"/>
            <rFont val="Tahoma"/>
            <family val="2"/>
          </rPr>
          <t xml:space="preserve">
</t>
        </r>
      </text>
    </comment>
    <comment ref="O29" authorId="0" shapeId="0" xr:uid="{26D5497E-A0DA-4B27-9E60-8B5545DC669F}">
      <text>
        <r>
          <rPr>
            <b/>
            <sz val="9"/>
            <color indexed="81"/>
            <rFont val="Tahoma"/>
            <family val="2"/>
          </rPr>
          <t>S: Sick</t>
        </r>
      </text>
    </comment>
    <comment ref="P29" authorId="0" shapeId="0" xr:uid="{C0724085-8A12-474F-9056-7508221853C6}">
      <text>
        <r>
          <rPr>
            <b/>
            <sz val="9"/>
            <color indexed="81"/>
            <rFont val="Tahoma"/>
            <family val="2"/>
          </rPr>
          <t>CI:</t>
        </r>
        <r>
          <rPr>
            <sz val="9"/>
            <color indexed="81"/>
            <rFont val="Tahoma"/>
            <family val="2"/>
          </rPr>
          <t xml:space="preserve"> Community Involvment
</t>
        </r>
      </text>
    </comment>
    <comment ref="Q29" authorId="0" shapeId="0" xr:uid="{A42D17FE-D821-4615-8D63-1AA035316B55}">
      <text>
        <r>
          <rPr>
            <b/>
            <sz val="9"/>
            <color indexed="81"/>
            <rFont val="Tahoma"/>
            <family val="2"/>
          </rPr>
          <t>BL: Bonus Leave</t>
        </r>
      </text>
    </comment>
    <comment ref="R29" authorId="0" shapeId="0" xr:uid="{C769ECE3-1114-4F8E-84F6-DC8A9DD25385}">
      <text>
        <r>
          <rPr>
            <b/>
            <sz val="9"/>
            <color indexed="81"/>
            <rFont val="Tahoma"/>
            <family val="2"/>
          </rPr>
          <t>H: Holiday.
When the university is closed on a holiday, mark the hours here.</t>
        </r>
      </text>
    </comment>
    <comment ref="S29" authorId="1" shapeId="0" xr:uid="{C8E39549-3723-4EED-B9E2-C632A2D4A71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6BB6DA19-5FE2-402D-9442-6F8DCD9E6192}">
      <text>
        <r>
          <rPr>
            <b/>
            <sz val="9"/>
            <color indexed="81"/>
            <rFont val="Tahoma"/>
            <family val="2"/>
          </rPr>
          <t>AM: Adverse Weather Makeup Hours
Indicate time worked that will be used to make up time taken off due to adverse weather.</t>
        </r>
      </text>
    </comment>
    <comment ref="W29" authorId="0" shapeId="0" xr:uid="{0841CBD8-C14A-4256-BE91-D8A012AE0633}">
      <text>
        <r>
          <rPr>
            <b/>
            <sz val="9"/>
            <color indexed="81"/>
            <rFont val="Tahoma"/>
            <family val="2"/>
          </rPr>
          <t>AP: Adverse Weather Time Not Worked</t>
        </r>
      </text>
    </comment>
    <comment ref="X29" authorId="0" shapeId="0" xr:uid="{9C758329-30E5-471F-B45D-D382D835C8FA}">
      <text>
        <r>
          <rPr>
            <b/>
            <sz val="9"/>
            <color indexed="81"/>
            <rFont val="Tahoma"/>
            <family val="2"/>
          </rPr>
          <t>AWLW: Adverse Weather Leave Without Pay</t>
        </r>
      </text>
    </comment>
    <comment ref="D41" authorId="0" shapeId="0" xr:uid="{91C7ECE8-282E-4FB3-B09E-4E949639C772}">
      <text>
        <r>
          <rPr>
            <b/>
            <sz val="9"/>
            <color indexed="81"/>
            <rFont val="Tahoma"/>
            <family val="2"/>
          </rPr>
          <t>SP: Shift Pay</t>
        </r>
      </text>
    </comment>
    <comment ref="E41" authorId="0" shapeId="0" xr:uid="{6F7DBA39-6D53-4A79-9A8D-4DE35542EA52}">
      <text>
        <r>
          <rPr>
            <b/>
            <sz val="9"/>
            <color indexed="81"/>
            <rFont val="Tahoma"/>
            <family val="2"/>
          </rPr>
          <t>HP: Holiday Premium Pay</t>
        </r>
      </text>
    </comment>
    <comment ref="F41" authorId="0" shapeId="0" xr:uid="{42C2514A-2A3B-4CF6-88E5-7C3D4AF5BC6B}">
      <text>
        <r>
          <rPr>
            <b/>
            <sz val="9"/>
            <color indexed="81"/>
            <rFont val="Tahoma"/>
            <family val="2"/>
          </rPr>
          <t>OC: On Call Hours</t>
        </r>
      </text>
    </comment>
    <comment ref="G41" authorId="0" shapeId="0" xr:uid="{1EC0FF81-E30E-4AFF-99E3-BBE036339200}">
      <text>
        <r>
          <rPr>
            <b/>
            <sz val="9"/>
            <color indexed="81"/>
            <rFont val="Tahoma"/>
            <family val="2"/>
          </rPr>
          <t xml:space="preserve">COVID-19 Mandatory On Site Work
</t>
        </r>
      </text>
    </comment>
    <comment ref="H41" authorId="0" shapeId="0" xr:uid="{3A9E1887-0707-4F23-B9F6-7782A327BB99}">
      <text>
        <r>
          <rPr>
            <b/>
            <sz val="9"/>
            <color indexed="81"/>
            <rFont val="Tahoma"/>
            <family val="2"/>
          </rPr>
          <t xml:space="preserve">CB1.5:Call Back at 1.5
CB1.0:Call Back at 1.0
</t>
        </r>
      </text>
    </comment>
    <comment ref="J41" authorId="0" shapeId="0" xr:uid="{9013F91B-0125-4B6C-A1D4-58FA2B3A172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13124FA0-63B7-43D0-9B73-5BD5DC3090C6}">
      <text>
        <r>
          <rPr>
            <b/>
            <sz val="9"/>
            <color indexed="81"/>
            <rFont val="Tahoma"/>
            <family val="2"/>
          </rPr>
          <t>O: Overtime Earned</t>
        </r>
      </text>
    </comment>
    <comment ref="L41" authorId="0" shapeId="0" xr:uid="{18AEE34E-ED8D-470B-922F-8189A5391895}">
      <text>
        <r>
          <rPr>
            <b/>
            <sz val="9"/>
            <color indexed="81"/>
            <rFont val="Tahoma"/>
            <family val="2"/>
          </rPr>
          <t>CU:Comp Time Used</t>
        </r>
      </text>
    </comment>
    <comment ref="M41" authorId="0" shapeId="0" xr:uid="{CE7ADD69-4576-43AC-A31D-A113755C18FD}">
      <text>
        <r>
          <rPr>
            <b/>
            <sz val="9"/>
            <color indexed="81"/>
            <rFont val="Tahoma"/>
            <family val="2"/>
          </rPr>
          <t xml:space="preserve">C19 Mandatory Comp Time Used
</t>
        </r>
      </text>
    </comment>
    <comment ref="N41" authorId="1" shapeId="0" xr:uid="{DDA338A2-DAB2-4299-9FAC-419AAA3AAAF6}">
      <text>
        <r>
          <rPr>
            <b/>
            <sz val="9"/>
            <color indexed="81"/>
            <rFont val="Tahoma"/>
            <family val="2"/>
          </rPr>
          <t xml:space="preserve">V: Vacation 
</t>
        </r>
        <r>
          <rPr>
            <sz val="9"/>
            <color indexed="81"/>
            <rFont val="Tahoma"/>
            <family val="2"/>
          </rPr>
          <t xml:space="preserve">
</t>
        </r>
      </text>
    </comment>
    <comment ref="O41" authorId="0" shapeId="0" xr:uid="{C809D79C-0D62-41F8-9C94-D722F25193F9}">
      <text>
        <r>
          <rPr>
            <b/>
            <sz val="9"/>
            <color indexed="81"/>
            <rFont val="Tahoma"/>
            <family val="2"/>
          </rPr>
          <t>S: Sick</t>
        </r>
      </text>
    </comment>
    <comment ref="P41" authorId="0" shapeId="0" xr:uid="{3330AC25-6B44-4210-B84D-D5ED6305B1FF}">
      <text>
        <r>
          <rPr>
            <b/>
            <sz val="9"/>
            <color indexed="81"/>
            <rFont val="Tahoma"/>
            <family val="2"/>
          </rPr>
          <t>CI:</t>
        </r>
        <r>
          <rPr>
            <sz val="9"/>
            <color indexed="81"/>
            <rFont val="Tahoma"/>
            <family val="2"/>
          </rPr>
          <t xml:space="preserve"> Community Involvment
</t>
        </r>
      </text>
    </comment>
    <comment ref="Q41" authorId="0" shapeId="0" xr:uid="{0FBE6BFF-BE83-458C-9603-6FEB0378F8FE}">
      <text>
        <r>
          <rPr>
            <b/>
            <sz val="9"/>
            <color indexed="81"/>
            <rFont val="Tahoma"/>
            <family val="2"/>
          </rPr>
          <t>BL: Bonus Leave</t>
        </r>
      </text>
    </comment>
    <comment ref="R41" authorId="0" shapeId="0" xr:uid="{5A66CA7E-C321-41AD-BF40-E5771938A589}">
      <text>
        <r>
          <rPr>
            <b/>
            <sz val="9"/>
            <color indexed="81"/>
            <rFont val="Tahoma"/>
            <family val="2"/>
          </rPr>
          <t>H: Holiday.
When the university is closed on a holiday, mark the hours here.</t>
        </r>
      </text>
    </comment>
    <comment ref="S41" authorId="1" shapeId="0" xr:uid="{E71EF564-EE3E-43CF-B47F-3D945B9FFDF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D3074AE4-5D8F-431A-8E83-E15E00EC8BCE}">
      <text>
        <r>
          <rPr>
            <b/>
            <sz val="9"/>
            <color indexed="81"/>
            <rFont val="Tahoma"/>
            <family val="2"/>
          </rPr>
          <t>AM: Adverse Weather Makeup Hours
Indicate time worked that will be used to make up time taken off due to adverse weather.</t>
        </r>
      </text>
    </comment>
    <comment ref="W41" authorId="0" shapeId="0" xr:uid="{CBB7A3F5-1C0E-468C-9C6D-1343065F33CA}">
      <text>
        <r>
          <rPr>
            <b/>
            <sz val="9"/>
            <color indexed="81"/>
            <rFont val="Tahoma"/>
            <family val="2"/>
          </rPr>
          <t>AP: Adverse Weather Time Not Worked</t>
        </r>
      </text>
    </comment>
    <comment ref="X41" authorId="0" shapeId="0" xr:uid="{8245D6CD-61D9-47E9-87A4-A264876B14FC}">
      <text>
        <r>
          <rPr>
            <b/>
            <sz val="9"/>
            <color indexed="81"/>
            <rFont val="Tahoma"/>
            <family val="2"/>
          </rPr>
          <t>AWLW: Adverse Weather Leave Without Pay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A581DBCC-CD37-4D8A-AC15-A51CEA3314B5}">
      <text>
        <r>
          <rPr>
            <b/>
            <sz val="9"/>
            <color indexed="81"/>
            <rFont val="Tahoma"/>
            <family val="2"/>
          </rPr>
          <t>SP: Shift Pay</t>
        </r>
      </text>
    </comment>
    <comment ref="E5" authorId="0" shapeId="0" xr:uid="{3751835A-EEBA-47F7-AAA5-F69A98555C85}">
      <text>
        <r>
          <rPr>
            <b/>
            <sz val="9"/>
            <color indexed="81"/>
            <rFont val="Tahoma"/>
            <family val="2"/>
          </rPr>
          <t>HP: Holiday Premium Pay</t>
        </r>
      </text>
    </comment>
    <comment ref="F5" authorId="0" shapeId="0" xr:uid="{74643DDA-2EDC-4B17-86BD-4761558AD413}">
      <text>
        <r>
          <rPr>
            <b/>
            <sz val="9"/>
            <color indexed="81"/>
            <rFont val="Tahoma"/>
            <family val="2"/>
          </rPr>
          <t>OC: On Call Hours</t>
        </r>
      </text>
    </comment>
    <comment ref="G5" authorId="0" shapeId="0" xr:uid="{244FF308-26BC-44B0-B260-F73CB9EE1B2B}">
      <text>
        <r>
          <rPr>
            <b/>
            <sz val="9"/>
            <color indexed="81"/>
            <rFont val="Tahoma"/>
            <family val="2"/>
          </rPr>
          <t xml:space="preserve">COVID-19 Mandatory On Site Work
</t>
        </r>
      </text>
    </comment>
    <comment ref="H5" authorId="0" shapeId="0" xr:uid="{5E476511-D6D3-4D35-BBA0-42B800A31CB4}">
      <text>
        <r>
          <rPr>
            <b/>
            <sz val="9"/>
            <color indexed="81"/>
            <rFont val="Tahoma"/>
            <family val="2"/>
          </rPr>
          <t xml:space="preserve">CB1.5:Call Back at 1.5
CB1.0:Call Back at 1.0
</t>
        </r>
      </text>
    </comment>
    <comment ref="J5" authorId="0" shapeId="0" xr:uid="{1B2F49B9-4EE9-4019-BB34-52B171B7648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BE01436C-28E5-47BE-BEF5-943BAB97F316}">
      <text>
        <r>
          <rPr>
            <b/>
            <sz val="9"/>
            <color indexed="81"/>
            <rFont val="Tahoma"/>
            <family val="2"/>
          </rPr>
          <t>O: Overtime Earned</t>
        </r>
      </text>
    </comment>
    <comment ref="L5" authorId="0" shapeId="0" xr:uid="{8049A3CD-E95A-445C-8C4F-B4D1C758ABE9}">
      <text>
        <r>
          <rPr>
            <b/>
            <sz val="9"/>
            <color indexed="81"/>
            <rFont val="Tahoma"/>
            <family val="2"/>
          </rPr>
          <t>CU:Comp Time Used</t>
        </r>
      </text>
    </comment>
    <comment ref="M5" authorId="0" shapeId="0" xr:uid="{23A09896-3578-420C-9208-35F72F3C1EC7}">
      <text>
        <r>
          <rPr>
            <b/>
            <sz val="9"/>
            <color indexed="81"/>
            <rFont val="Tahoma"/>
            <family val="2"/>
          </rPr>
          <t xml:space="preserve">C19 Mandatory Comp Time Used
</t>
        </r>
      </text>
    </comment>
    <comment ref="N5" authorId="1" shapeId="0" xr:uid="{7786A20D-1594-41F2-8446-DFCE0AB99D11}">
      <text>
        <r>
          <rPr>
            <b/>
            <sz val="9"/>
            <color indexed="81"/>
            <rFont val="Tahoma"/>
            <family val="2"/>
          </rPr>
          <t xml:space="preserve">V: Vacation 
</t>
        </r>
        <r>
          <rPr>
            <sz val="9"/>
            <color indexed="81"/>
            <rFont val="Tahoma"/>
            <family val="2"/>
          </rPr>
          <t xml:space="preserve">
</t>
        </r>
      </text>
    </comment>
    <comment ref="O5" authorId="0" shapeId="0" xr:uid="{46ED270C-4AA2-4993-91A4-67177068C27F}">
      <text>
        <r>
          <rPr>
            <b/>
            <sz val="9"/>
            <color indexed="81"/>
            <rFont val="Tahoma"/>
            <family val="2"/>
          </rPr>
          <t>S: Sick</t>
        </r>
      </text>
    </comment>
    <comment ref="P5" authorId="0" shapeId="0" xr:uid="{4F1F053D-A5B6-4F64-9879-63B4C70F4693}">
      <text>
        <r>
          <rPr>
            <b/>
            <sz val="9"/>
            <color indexed="81"/>
            <rFont val="Tahoma"/>
            <family val="2"/>
          </rPr>
          <t>CI:</t>
        </r>
        <r>
          <rPr>
            <sz val="9"/>
            <color indexed="81"/>
            <rFont val="Tahoma"/>
            <family val="2"/>
          </rPr>
          <t xml:space="preserve"> Community Involvment
</t>
        </r>
      </text>
    </comment>
    <comment ref="Q5" authorId="0" shapeId="0" xr:uid="{8F6B71B5-E8D2-4B7C-9212-CEFC769DA3C9}">
      <text>
        <r>
          <rPr>
            <b/>
            <sz val="9"/>
            <color indexed="81"/>
            <rFont val="Tahoma"/>
            <family val="2"/>
          </rPr>
          <t>BL: Bonus Leave</t>
        </r>
      </text>
    </comment>
    <comment ref="R5" authorId="0" shapeId="0" xr:uid="{799188C3-BA07-44B8-A542-0D68B6D08BF6}">
      <text>
        <r>
          <rPr>
            <b/>
            <sz val="9"/>
            <color indexed="81"/>
            <rFont val="Tahoma"/>
            <family val="2"/>
          </rPr>
          <t>H: Holiday.
When the university is closed on a holiday, mark the hours here.</t>
        </r>
      </text>
    </comment>
    <comment ref="S5" authorId="1" shapeId="0" xr:uid="{B30BD695-AB8F-4EA0-BCFC-2B3944D7C57C}">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F9F1C44B-1ECB-48C0-8EF1-2F5E7447E47C}">
      <text>
        <r>
          <rPr>
            <b/>
            <sz val="9"/>
            <color indexed="81"/>
            <rFont val="Tahoma"/>
            <family val="2"/>
          </rPr>
          <t>AM: Adverse Weather Makeup Hours
Indicate time worked that will be used to make up time taken off due to adverse weather.</t>
        </r>
      </text>
    </comment>
    <comment ref="W5" authorId="0" shapeId="0" xr:uid="{EA1C49C6-93D9-435A-A0D8-EFB8FBF87DF8}">
      <text>
        <r>
          <rPr>
            <b/>
            <sz val="9"/>
            <color indexed="81"/>
            <rFont val="Tahoma"/>
            <family val="2"/>
          </rPr>
          <t>AP: Adverse Weather Time Not Worked</t>
        </r>
      </text>
    </comment>
    <comment ref="X5" authorId="0" shapeId="0" xr:uid="{BD671141-92CB-4287-BD06-1524218A59B2}">
      <text>
        <r>
          <rPr>
            <b/>
            <sz val="9"/>
            <color indexed="81"/>
            <rFont val="Tahoma"/>
            <family val="2"/>
          </rPr>
          <t>AWLW: Adverse Weather Leave Without Pay</t>
        </r>
      </text>
    </comment>
    <comment ref="D17" authorId="0" shapeId="0" xr:uid="{970AEA03-0EA6-43C5-B335-72C9140FF7DA}">
      <text>
        <r>
          <rPr>
            <b/>
            <sz val="9"/>
            <color indexed="81"/>
            <rFont val="Tahoma"/>
            <family val="2"/>
          </rPr>
          <t>SP: Shift Pay</t>
        </r>
      </text>
    </comment>
    <comment ref="E17" authorId="0" shapeId="0" xr:uid="{3973E358-6A26-4264-901A-5E17CE2BFA85}">
      <text>
        <r>
          <rPr>
            <b/>
            <sz val="9"/>
            <color indexed="81"/>
            <rFont val="Tahoma"/>
            <family val="2"/>
          </rPr>
          <t>HP: Holiday Premium Pay</t>
        </r>
      </text>
    </comment>
    <comment ref="F17" authorId="0" shapeId="0" xr:uid="{FB83F8FA-FED0-4247-A0C0-9A7877571839}">
      <text>
        <r>
          <rPr>
            <b/>
            <sz val="9"/>
            <color indexed="81"/>
            <rFont val="Tahoma"/>
            <family val="2"/>
          </rPr>
          <t>OC: On Call Hours</t>
        </r>
      </text>
    </comment>
    <comment ref="G17" authorId="0" shapeId="0" xr:uid="{77E0C414-F30C-4B4A-8225-94CF62CB744A}">
      <text>
        <r>
          <rPr>
            <b/>
            <sz val="9"/>
            <color indexed="81"/>
            <rFont val="Tahoma"/>
            <family val="2"/>
          </rPr>
          <t xml:space="preserve">COVID-19 Mandatory On Site Work
</t>
        </r>
      </text>
    </comment>
    <comment ref="H17" authorId="0" shapeId="0" xr:uid="{32A75EC2-B00C-43D9-AEB8-24A773D23FF0}">
      <text>
        <r>
          <rPr>
            <b/>
            <sz val="9"/>
            <color indexed="81"/>
            <rFont val="Tahoma"/>
            <family val="2"/>
          </rPr>
          <t xml:space="preserve">CB1.5:Call Back at 1.5
CB1.0:Call Back at 1.0
</t>
        </r>
      </text>
    </comment>
    <comment ref="J17" authorId="0" shapeId="0" xr:uid="{BDFBCC17-40CD-4077-AA96-A41B0AD512C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9FA4BF35-E660-4AC3-924F-AEF5B77CC582}">
      <text>
        <r>
          <rPr>
            <b/>
            <sz val="9"/>
            <color indexed="81"/>
            <rFont val="Tahoma"/>
            <family val="2"/>
          </rPr>
          <t>O: Overtime Earned</t>
        </r>
      </text>
    </comment>
    <comment ref="L17" authorId="0" shapeId="0" xr:uid="{6D569299-0482-486E-AC3D-EF14F7C33547}">
      <text>
        <r>
          <rPr>
            <b/>
            <sz val="9"/>
            <color indexed="81"/>
            <rFont val="Tahoma"/>
            <family val="2"/>
          </rPr>
          <t>CU:Comp Time Used</t>
        </r>
      </text>
    </comment>
    <comment ref="M17" authorId="0" shapeId="0" xr:uid="{C0B04AF8-9D96-40B5-9A04-C1666896DB76}">
      <text>
        <r>
          <rPr>
            <b/>
            <sz val="9"/>
            <color indexed="81"/>
            <rFont val="Tahoma"/>
            <family val="2"/>
          </rPr>
          <t xml:space="preserve">C19 Mandatory Comp Time Used
</t>
        </r>
      </text>
    </comment>
    <comment ref="N17" authorId="1" shapeId="0" xr:uid="{DCF22684-39AA-4245-953F-53A463A877AF}">
      <text>
        <r>
          <rPr>
            <b/>
            <sz val="9"/>
            <color indexed="81"/>
            <rFont val="Tahoma"/>
            <family val="2"/>
          </rPr>
          <t xml:space="preserve">V: Vacation 
</t>
        </r>
        <r>
          <rPr>
            <sz val="9"/>
            <color indexed="81"/>
            <rFont val="Tahoma"/>
            <family val="2"/>
          </rPr>
          <t xml:space="preserve">
</t>
        </r>
      </text>
    </comment>
    <comment ref="O17" authorId="0" shapeId="0" xr:uid="{DA47779B-CFEC-484C-8C97-50F1291A3416}">
      <text>
        <r>
          <rPr>
            <b/>
            <sz val="9"/>
            <color indexed="81"/>
            <rFont val="Tahoma"/>
            <family val="2"/>
          </rPr>
          <t>S: Sick</t>
        </r>
      </text>
    </comment>
    <comment ref="P17" authorId="0" shapeId="0" xr:uid="{2FF87547-C314-4733-8AE2-7ED7E94A8AD1}">
      <text>
        <r>
          <rPr>
            <b/>
            <sz val="9"/>
            <color indexed="81"/>
            <rFont val="Tahoma"/>
            <family val="2"/>
          </rPr>
          <t>CI:</t>
        </r>
        <r>
          <rPr>
            <sz val="9"/>
            <color indexed="81"/>
            <rFont val="Tahoma"/>
            <family val="2"/>
          </rPr>
          <t xml:space="preserve"> Community Involvment
</t>
        </r>
      </text>
    </comment>
    <comment ref="Q17" authorId="0" shapeId="0" xr:uid="{6123B723-993F-441C-AD2C-3A41DD31F94B}">
      <text>
        <r>
          <rPr>
            <b/>
            <sz val="9"/>
            <color indexed="81"/>
            <rFont val="Tahoma"/>
            <family val="2"/>
          </rPr>
          <t>BL: Bonus Leave</t>
        </r>
      </text>
    </comment>
    <comment ref="R17" authorId="0" shapeId="0" xr:uid="{BDBDAE89-EB5C-4A4E-AE6C-9C1AA2FE995B}">
      <text>
        <r>
          <rPr>
            <b/>
            <sz val="9"/>
            <color indexed="81"/>
            <rFont val="Tahoma"/>
            <family val="2"/>
          </rPr>
          <t>H: Holiday.
When the university is closed on a holiday, mark the hours here.</t>
        </r>
      </text>
    </comment>
    <comment ref="S17" authorId="1" shapeId="0" xr:uid="{11503CEE-5F14-4208-8943-1355E2BF203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D3B87518-F773-4BC5-8403-0D7B917CC11E}">
      <text>
        <r>
          <rPr>
            <b/>
            <sz val="9"/>
            <color indexed="81"/>
            <rFont val="Tahoma"/>
            <family val="2"/>
          </rPr>
          <t>AM: Adverse Weather Makeup Hours
Indicate time worked that will be used to make up time taken off due to adverse weather.</t>
        </r>
      </text>
    </comment>
    <comment ref="W17" authorId="0" shapeId="0" xr:uid="{9A02BBB4-8D57-481B-A812-59F801852549}">
      <text>
        <r>
          <rPr>
            <b/>
            <sz val="9"/>
            <color indexed="81"/>
            <rFont val="Tahoma"/>
            <family val="2"/>
          </rPr>
          <t>AP: Adverse Weather Time Not Worked</t>
        </r>
      </text>
    </comment>
    <comment ref="X17" authorId="0" shapeId="0" xr:uid="{30481F62-64D2-4107-894E-AB92C2F4E1E3}">
      <text>
        <r>
          <rPr>
            <b/>
            <sz val="9"/>
            <color indexed="81"/>
            <rFont val="Tahoma"/>
            <family val="2"/>
          </rPr>
          <t>AWLW: Adverse Weather Leave Without Pay</t>
        </r>
      </text>
    </comment>
    <comment ref="D29" authorId="0" shapeId="0" xr:uid="{91A605AA-2880-49DB-8F37-A9FADD4F06FC}">
      <text>
        <r>
          <rPr>
            <b/>
            <sz val="9"/>
            <color indexed="81"/>
            <rFont val="Tahoma"/>
            <family val="2"/>
          </rPr>
          <t>SP: Shift Pay</t>
        </r>
      </text>
    </comment>
    <comment ref="E29" authorId="0" shapeId="0" xr:uid="{90F2B4F0-B36E-4EA8-9D0C-4583ABEF4EC0}">
      <text>
        <r>
          <rPr>
            <b/>
            <sz val="9"/>
            <color indexed="81"/>
            <rFont val="Tahoma"/>
            <family val="2"/>
          </rPr>
          <t>HP: Holiday Premium Pay</t>
        </r>
      </text>
    </comment>
    <comment ref="F29" authorId="0" shapeId="0" xr:uid="{7DEB869C-FFC3-4991-95AD-4EF74AD5613D}">
      <text>
        <r>
          <rPr>
            <b/>
            <sz val="9"/>
            <color indexed="81"/>
            <rFont val="Tahoma"/>
            <family val="2"/>
          </rPr>
          <t>OC: On Call Hours</t>
        </r>
      </text>
    </comment>
    <comment ref="G29" authorId="0" shapeId="0" xr:uid="{3D530867-B1E4-4399-B6C2-881E48E0D335}">
      <text>
        <r>
          <rPr>
            <b/>
            <sz val="9"/>
            <color indexed="81"/>
            <rFont val="Tahoma"/>
            <family val="2"/>
          </rPr>
          <t xml:space="preserve">COVID-19 Mandatory On Site Work
</t>
        </r>
      </text>
    </comment>
    <comment ref="H29" authorId="0" shapeId="0" xr:uid="{7D831E00-7CAD-4AD8-83D0-803E4A272AF1}">
      <text>
        <r>
          <rPr>
            <b/>
            <sz val="9"/>
            <color indexed="81"/>
            <rFont val="Tahoma"/>
            <family val="2"/>
          </rPr>
          <t xml:space="preserve">CB1.5:Call Back at 1.5
CB1.0:Call Back at 1.0
</t>
        </r>
      </text>
    </comment>
    <comment ref="J29" authorId="0" shapeId="0" xr:uid="{18B31D38-CD0F-4815-96D0-0EAF192D6C1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E50A7A58-4F99-4F03-963C-17DA4D08DAB9}">
      <text>
        <r>
          <rPr>
            <b/>
            <sz val="9"/>
            <color indexed="81"/>
            <rFont val="Tahoma"/>
            <family val="2"/>
          </rPr>
          <t>O: Overtime Earned</t>
        </r>
      </text>
    </comment>
    <comment ref="L29" authorId="0" shapeId="0" xr:uid="{A2303B3F-AC8A-4BEE-A8EB-B80EEE9B0615}">
      <text>
        <r>
          <rPr>
            <b/>
            <sz val="9"/>
            <color indexed="81"/>
            <rFont val="Tahoma"/>
            <family val="2"/>
          </rPr>
          <t>CU:Comp Time Used</t>
        </r>
      </text>
    </comment>
    <comment ref="M29" authorId="0" shapeId="0" xr:uid="{7B457968-3C5D-4432-9761-D254EFE53228}">
      <text>
        <r>
          <rPr>
            <b/>
            <sz val="9"/>
            <color indexed="81"/>
            <rFont val="Tahoma"/>
            <family val="2"/>
          </rPr>
          <t xml:space="preserve">C19 Mandatory Comp Time Used
</t>
        </r>
      </text>
    </comment>
    <comment ref="N29" authorId="1" shapeId="0" xr:uid="{EC84B27D-000B-4BAB-BD7E-D6A60D4517C7}">
      <text>
        <r>
          <rPr>
            <b/>
            <sz val="9"/>
            <color indexed="81"/>
            <rFont val="Tahoma"/>
            <family val="2"/>
          </rPr>
          <t xml:space="preserve">V: Vacation 
</t>
        </r>
        <r>
          <rPr>
            <sz val="9"/>
            <color indexed="81"/>
            <rFont val="Tahoma"/>
            <family val="2"/>
          </rPr>
          <t xml:space="preserve">
</t>
        </r>
      </text>
    </comment>
    <comment ref="O29" authorId="0" shapeId="0" xr:uid="{86804D47-B233-4117-BF90-F3D63704846B}">
      <text>
        <r>
          <rPr>
            <b/>
            <sz val="9"/>
            <color indexed="81"/>
            <rFont val="Tahoma"/>
            <family val="2"/>
          </rPr>
          <t>S: Sick</t>
        </r>
      </text>
    </comment>
    <comment ref="P29" authorId="0" shapeId="0" xr:uid="{51878091-CD8F-44FE-A83F-B34D99BD0188}">
      <text>
        <r>
          <rPr>
            <b/>
            <sz val="9"/>
            <color indexed="81"/>
            <rFont val="Tahoma"/>
            <family val="2"/>
          </rPr>
          <t>CI:</t>
        </r>
        <r>
          <rPr>
            <sz val="9"/>
            <color indexed="81"/>
            <rFont val="Tahoma"/>
            <family val="2"/>
          </rPr>
          <t xml:space="preserve"> Community Involvment
</t>
        </r>
      </text>
    </comment>
    <comment ref="Q29" authorId="0" shapeId="0" xr:uid="{79A0CDCE-549A-4343-AD9B-A59C1311BF5A}">
      <text>
        <r>
          <rPr>
            <b/>
            <sz val="9"/>
            <color indexed="81"/>
            <rFont val="Tahoma"/>
            <family val="2"/>
          </rPr>
          <t>BL: Bonus Leave</t>
        </r>
      </text>
    </comment>
    <comment ref="R29" authorId="0" shapeId="0" xr:uid="{605B488E-695C-4279-ACDD-6A683CC82CD1}">
      <text>
        <r>
          <rPr>
            <b/>
            <sz val="9"/>
            <color indexed="81"/>
            <rFont val="Tahoma"/>
            <family val="2"/>
          </rPr>
          <t>H: Holiday.
When the university is closed on a holiday, mark the hours here.</t>
        </r>
      </text>
    </comment>
    <comment ref="S29" authorId="1" shapeId="0" xr:uid="{1A1ABE85-A647-45D4-911B-5D0CE91984A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F422AB55-AAC1-4599-800D-3CBD295D2C7E}">
      <text>
        <r>
          <rPr>
            <b/>
            <sz val="9"/>
            <color indexed="81"/>
            <rFont val="Tahoma"/>
            <family val="2"/>
          </rPr>
          <t>AM: Adverse Weather Makeup Hours
Indicate time worked that will be used to make up time taken off due to adverse weather.</t>
        </r>
      </text>
    </comment>
    <comment ref="W29" authorId="0" shapeId="0" xr:uid="{11BB7AB1-8816-4A82-8854-09C70B8F292E}">
      <text>
        <r>
          <rPr>
            <b/>
            <sz val="9"/>
            <color indexed="81"/>
            <rFont val="Tahoma"/>
            <family val="2"/>
          </rPr>
          <t>AP: Adverse Weather Time Not Worked</t>
        </r>
      </text>
    </comment>
    <comment ref="X29" authorId="0" shapeId="0" xr:uid="{BCC2CC37-A7B3-4D8C-85FF-EB1DBB8438CD}">
      <text>
        <r>
          <rPr>
            <b/>
            <sz val="9"/>
            <color indexed="81"/>
            <rFont val="Tahoma"/>
            <family val="2"/>
          </rPr>
          <t>AWLW: Adverse Weather Leave Without Pay</t>
        </r>
      </text>
    </comment>
    <comment ref="D41" authorId="0" shapeId="0" xr:uid="{A4F89B37-D278-4B63-8953-98EC41E916AA}">
      <text>
        <r>
          <rPr>
            <b/>
            <sz val="9"/>
            <color indexed="81"/>
            <rFont val="Tahoma"/>
            <family val="2"/>
          </rPr>
          <t>SP: Shift Pay</t>
        </r>
      </text>
    </comment>
    <comment ref="E41" authorId="0" shapeId="0" xr:uid="{CBA98C45-76D2-4DB7-8F19-C9605FEE485D}">
      <text>
        <r>
          <rPr>
            <b/>
            <sz val="9"/>
            <color indexed="81"/>
            <rFont val="Tahoma"/>
            <family val="2"/>
          </rPr>
          <t>HP: Holiday Premium Pay</t>
        </r>
      </text>
    </comment>
    <comment ref="F41" authorId="0" shapeId="0" xr:uid="{A086536F-D8F3-44E3-AEAE-97E67BDAB971}">
      <text>
        <r>
          <rPr>
            <b/>
            <sz val="9"/>
            <color indexed="81"/>
            <rFont val="Tahoma"/>
            <family val="2"/>
          </rPr>
          <t>OC: On Call Hours</t>
        </r>
      </text>
    </comment>
    <comment ref="G41" authorId="0" shapeId="0" xr:uid="{1CDD417B-2515-4659-B35B-6555A9C6AF23}">
      <text>
        <r>
          <rPr>
            <b/>
            <sz val="9"/>
            <color indexed="81"/>
            <rFont val="Tahoma"/>
            <family val="2"/>
          </rPr>
          <t xml:space="preserve">COVID-19 Mandatory On Site Work
</t>
        </r>
      </text>
    </comment>
    <comment ref="H41" authorId="0" shapeId="0" xr:uid="{E21C50F0-4EBE-47EB-B5FF-3708E60CDB32}">
      <text>
        <r>
          <rPr>
            <b/>
            <sz val="9"/>
            <color indexed="81"/>
            <rFont val="Tahoma"/>
            <family val="2"/>
          </rPr>
          <t xml:space="preserve">CB1.5:Call Back at 1.5
CB1.0:Call Back at 1.0
</t>
        </r>
      </text>
    </comment>
    <comment ref="J41" authorId="0" shapeId="0" xr:uid="{C5271E9F-E56F-4698-883E-FD714603554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A7B81B29-71B9-4094-B0B8-47323533F286}">
      <text>
        <r>
          <rPr>
            <b/>
            <sz val="9"/>
            <color indexed="81"/>
            <rFont val="Tahoma"/>
            <family val="2"/>
          </rPr>
          <t>O: Overtime Earned</t>
        </r>
      </text>
    </comment>
    <comment ref="L41" authorId="0" shapeId="0" xr:uid="{C11AC1B3-283D-40C1-AB60-22BF859A2F8C}">
      <text>
        <r>
          <rPr>
            <b/>
            <sz val="9"/>
            <color indexed="81"/>
            <rFont val="Tahoma"/>
            <family val="2"/>
          </rPr>
          <t>CU:Comp Time Used</t>
        </r>
      </text>
    </comment>
    <comment ref="M41" authorId="0" shapeId="0" xr:uid="{720299A7-E071-4063-9557-01A7F3645360}">
      <text>
        <r>
          <rPr>
            <b/>
            <sz val="9"/>
            <color indexed="81"/>
            <rFont val="Tahoma"/>
            <family val="2"/>
          </rPr>
          <t xml:space="preserve">C19 Mandatory Comp Time Used
</t>
        </r>
      </text>
    </comment>
    <comment ref="N41" authorId="1" shapeId="0" xr:uid="{CAED6C29-E189-4781-9CF4-5B4604AEF8A8}">
      <text>
        <r>
          <rPr>
            <b/>
            <sz val="9"/>
            <color indexed="81"/>
            <rFont val="Tahoma"/>
            <family val="2"/>
          </rPr>
          <t xml:space="preserve">V: Vacation 
</t>
        </r>
        <r>
          <rPr>
            <sz val="9"/>
            <color indexed="81"/>
            <rFont val="Tahoma"/>
            <family val="2"/>
          </rPr>
          <t xml:space="preserve">
</t>
        </r>
      </text>
    </comment>
    <comment ref="O41" authorId="0" shapeId="0" xr:uid="{3E78B213-98D7-4AE9-B0F9-D197EFC5A85D}">
      <text>
        <r>
          <rPr>
            <b/>
            <sz val="9"/>
            <color indexed="81"/>
            <rFont val="Tahoma"/>
            <family val="2"/>
          </rPr>
          <t>S: Sick</t>
        </r>
      </text>
    </comment>
    <comment ref="P41" authorId="0" shapeId="0" xr:uid="{02E128CF-2F4C-4E8E-AF94-D7AC80C5D3AC}">
      <text>
        <r>
          <rPr>
            <b/>
            <sz val="9"/>
            <color indexed="81"/>
            <rFont val="Tahoma"/>
            <family val="2"/>
          </rPr>
          <t>CI:</t>
        </r>
        <r>
          <rPr>
            <sz val="9"/>
            <color indexed="81"/>
            <rFont val="Tahoma"/>
            <family val="2"/>
          </rPr>
          <t xml:space="preserve"> Community Involvment
</t>
        </r>
      </text>
    </comment>
    <comment ref="Q41" authorId="0" shapeId="0" xr:uid="{999A19E2-1725-4515-9453-C18E56B4B07D}">
      <text>
        <r>
          <rPr>
            <b/>
            <sz val="9"/>
            <color indexed="81"/>
            <rFont val="Tahoma"/>
            <family val="2"/>
          </rPr>
          <t>BL: Bonus Leave</t>
        </r>
      </text>
    </comment>
    <comment ref="R41" authorId="0" shapeId="0" xr:uid="{5964DF02-5A12-450F-9F1F-2DD5E6BF6464}">
      <text>
        <r>
          <rPr>
            <b/>
            <sz val="9"/>
            <color indexed="81"/>
            <rFont val="Tahoma"/>
            <family val="2"/>
          </rPr>
          <t>H: Holiday.
When the university is closed on a holiday, mark the hours here.</t>
        </r>
      </text>
    </comment>
    <comment ref="S41" authorId="1" shapeId="0" xr:uid="{8B559A7C-7EC8-46FE-9A37-80D1F7AF225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03630D64-B840-47EE-8BD5-2695B97D6CA6}">
      <text>
        <r>
          <rPr>
            <b/>
            <sz val="9"/>
            <color indexed="81"/>
            <rFont val="Tahoma"/>
            <family val="2"/>
          </rPr>
          <t>AM: Adverse Weather Makeup Hours
Indicate time worked that will be used to make up time taken off due to adverse weather.</t>
        </r>
      </text>
    </comment>
    <comment ref="W41" authorId="0" shapeId="0" xr:uid="{44D53620-A122-448B-8D7C-01EC2A8F6D25}">
      <text>
        <r>
          <rPr>
            <b/>
            <sz val="9"/>
            <color indexed="81"/>
            <rFont val="Tahoma"/>
            <family val="2"/>
          </rPr>
          <t>AP: Adverse Weather Time Not Worked</t>
        </r>
      </text>
    </comment>
    <comment ref="X41" authorId="0" shapeId="0" xr:uid="{C65D8BEF-E02F-4653-BA8C-834E7A0D8E25}">
      <text>
        <r>
          <rPr>
            <b/>
            <sz val="9"/>
            <color indexed="81"/>
            <rFont val="Tahoma"/>
            <family val="2"/>
          </rPr>
          <t>AWLW: Adverse Weather Leave Without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500-000001000000}">
      <text>
        <r>
          <rPr>
            <b/>
            <sz val="9"/>
            <color indexed="81"/>
            <rFont val="Tahoma"/>
            <family val="2"/>
          </rPr>
          <t>SP: Shift Pay</t>
        </r>
      </text>
    </comment>
    <comment ref="E5" authorId="0" shapeId="0" xr:uid="{00000000-0006-0000-0500-000002000000}">
      <text>
        <r>
          <rPr>
            <b/>
            <sz val="9"/>
            <color indexed="81"/>
            <rFont val="Tahoma"/>
            <family val="2"/>
          </rPr>
          <t>HP: Holiday Premium Pay</t>
        </r>
      </text>
    </comment>
    <comment ref="F5" authorId="0" shapeId="0" xr:uid="{00000000-0006-0000-0500-000003000000}">
      <text>
        <r>
          <rPr>
            <b/>
            <sz val="9"/>
            <color indexed="81"/>
            <rFont val="Tahoma"/>
            <family val="2"/>
          </rPr>
          <t>OC: On Call Hours</t>
        </r>
      </text>
    </comment>
    <comment ref="G5" authorId="0" shapeId="0" xr:uid="{00000000-0006-0000-0500-000004000000}">
      <text>
        <r>
          <rPr>
            <b/>
            <sz val="9"/>
            <color indexed="81"/>
            <rFont val="Tahoma"/>
            <family val="2"/>
          </rPr>
          <t>CB 1.5 : Call Back at Time and a Half (1.5)</t>
        </r>
      </text>
    </comment>
    <comment ref="H5" authorId="0" shapeId="0" xr:uid="{00000000-0006-0000-0500-000005000000}">
      <text>
        <r>
          <rPr>
            <b/>
            <sz val="9"/>
            <color indexed="81"/>
            <rFont val="Tahoma"/>
            <family val="2"/>
          </rPr>
          <t>CB 1.0 : Call Back at Straight Time (1.0)</t>
        </r>
      </text>
    </comment>
    <comment ref="I5" authorId="0" shapeId="0" xr:uid="{00000000-0006-0000-05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500-000007000000}">
      <text>
        <r>
          <rPr>
            <b/>
            <sz val="9"/>
            <color indexed="81"/>
            <rFont val="Tahoma"/>
            <family val="2"/>
          </rPr>
          <t>O: Overtime Earned</t>
        </r>
      </text>
    </comment>
    <comment ref="K5" authorId="0" shapeId="0" xr:uid="{00000000-0006-0000-0500-000008000000}">
      <text>
        <r>
          <rPr>
            <b/>
            <sz val="9"/>
            <color indexed="81"/>
            <rFont val="Tahoma"/>
            <family val="2"/>
          </rPr>
          <t>CU:Comp Time Used</t>
        </r>
      </text>
    </comment>
    <comment ref="L5" authorId="1" shapeId="0" xr:uid="{00000000-0006-0000-0500-000009000000}">
      <text>
        <r>
          <rPr>
            <b/>
            <sz val="9"/>
            <color indexed="81"/>
            <rFont val="Tahoma"/>
            <family val="2"/>
          </rPr>
          <t xml:space="preserve">V: Vacation 
</t>
        </r>
        <r>
          <rPr>
            <sz val="9"/>
            <color indexed="81"/>
            <rFont val="Tahoma"/>
            <family val="2"/>
          </rPr>
          <t xml:space="preserve">
</t>
        </r>
      </text>
    </comment>
    <comment ref="M5" authorId="0" shapeId="0" xr:uid="{00000000-0006-0000-0500-00000A000000}">
      <text>
        <r>
          <rPr>
            <b/>
            <sz val="9"/>
            <color indexed="81"/>
            <rFont val="Tahoma"/>
            <family val="2"/>
          </rPr>
          <t>S: Sick</t>
        </r>
      </text>
    </comment>
    <comment ref="N5" authorId="0" shapeId="0" xr:uid="{00000000-0006-0000-0500-00000B000000}">
      <text>
        <r>
          <rPr>
            <b/>
            <sz val="9"/>
            <color indexed="81"/>
            <rFont val="Tahoma"/>
            <family val="2"/>
          </rPr>
          <t>CI:</t>
        </r>
        <r>
          <rPr>
            <sz val="9"/>
            <color indexed="81"/>
            <rFont val="Tahoma"/>
            <family val="2"/>
          </rPr>
          <t xml:space="preserve"> Community Involvment
</t>
        </r>
      </text>
    </comment>
    <comment ref="O5" authorId="0" shapeId="0" xr:uid="{00000000-0006-0000-0500-00000C000000}">
      <text>
        <r>
          <rPr>
            <b/>
            <sz val="9"/>
            <color indexed="81"/>
            <rFont val="Tahoma"/>
            <family val="2"/>
          </rPr>
          <t>BL: Bonus Leave</t>
        </r>
      </text>
    </comment>
    <comment ref="P5" authorId="0" shapeId="0" xr:uid="{00000000-0006-0000-0500-00000D000000}">
      <text>
        <r>
          <rPr>
            <b/>
            <sz val="9"/>
            <color indexed="81"/>
            <rFont val="Tahoma"/>
            <family val="2"/>
          </rPr>
          <t>H: Holiday.
When the university is closed on a holiday, mark the hours here.</t>
        </r>
      </text>
    </comment>
    <comment ref="Q5" authorId="1" shapeId="0" xr:uid="{00000000-0006-0000-0500-00000E000000}">
      <text>
        <r>
          <rPr>
            <b/>
            <sz val="9"/>
            <color indexed="81"/>
            <rFont val="Tahoma"/>
            <family val="2"/>
          </rPr>
          <t>LW: LWOP
DR: Disaster Relief
M: Military
CL: Civil Leave
AL: Annual Special Leave
SALB: Annual Special Leave Bonus
EC: Emergency Closure
P181: Paid Parental Recuperation Lv
P182: Paid Parental Bonding Leave
CSAL1:COVID-19 Special Administrative Leave - Childcare
CSAL2:COVID-19 Special Administrative Leave - Sick/Eldercare
CSAL3:COVID-19 Special Administrative Leave - Unable to Telework</t>
        </r>
      </text>
    </comment>
    <comment ref="T5" authorId="0" shapeId="0" xr:uid="{00000000-0006-0000-0500-00000F000000}">
      <text>
        <r>
          <rPr>
            <b/>
            <sz val="9"/>
            <color indexed="81"/>
            <rFont val="Tahoma"/>
            <family val="2"/>
          </rPr>
          <t>AM: Adverse Weather Makeup Hours
Indicate time worked that will be used to make up time taken off due to adverse weather.</t>
        </r>
      </text>
    </comment>
    <comment ref="U5" authorId="0" shapeId="0" xr:uid="{00000000-0006-0000-0500-000010000000}">
      <text>
        <r>
          <rPr>
            <b/>
            <sz val="9"/>
            <color indexed="81"/>
            <rFont val="Tahoma"/>
            <family val="2"/>
          </rPr>
          <t>AP: Adverse Weather Time Not Worked</t>
        </r>
      </text>
    </comment>
    <comment ref="V5" authorId="0" shapeId="0" xr:uid="{00000000-0006-0000-0500-000011000000}">
      <text>
        <r>
          <rPr>
            <b/>
            <sz val="9"/>
            <color indexed="81"/>
            <rFont val="Tahoma"/>
            <family val="2"/>
          </rPr>
          <t>AWLW: Adverse Weather Leave Without Pay</t>
        </r>
      </text>
    </comment>
    <comment ref="D17" authorId="0" shapeId="0" xr:uid="{00000000-0006-0000-0500-000012000000}">
      <text>
        <r>
          <rPr>
            <b/>
            <sz val="9"/>
            <color indexed="81"/>
            <rFont val="Tahoma"/>
            <family val="2"/>
          </rPr>
          <t>SP: Shift Pay</t>
        </r>
      </text>
    </comment>
    <comment ref="E17" authorId="0" shapeId="0" xr:uid="{00000000-0006-0000-0500-000013000000}">
      <text>
        <r>
          <rPr>
            <b/>
            <sz val="9"/>
            <color indexed="81"/>
            <rFont val="Tahoma"/>
            <family val="2"/>
          </rPr>
          <t>HP: Holiday Premium Pay</t>
        </r>
      </text>
    </comment>
    <comment ref="F17" authorId="0" shapeId="0" xr:uid="{00000000-0006-0000-0500-000014000000}">
      <text>
        <r>
          <rPr>
            <b/>
            <sz val="9"/>
            <color indexed="81"/>
            <rFont val="Tahoma"/>
            <family val="2"/>
          </rPr>
          <t>OC: On Call Hours</t>
        </r>
      </text>
    </comment>
    <comment ref="G17" authorId="0" shapeId="0" xr:uid="{00000000-0006-0000-0500-000015000000}">
      <text>
        <r>
          <rPr>
            <b/>
            <sz val="9"/>
            <color indexed="81"/>
            <rFont val="Tahoma"/>
            <family val="2"/>
          </rPr>
          <t>CB 1.5 : Call Back at Time and a Half (1.5)</t>
        </r>
      </text>
    </comment>
    <comment ref="H17" authorId="0" shapeId="0" xr:uid="{00000000-0006-0000-0500-000016000000}">
      <text>
        <r>
          <rPr>
            <b/>
            <sz val="9"/>
            <color indexed="81"/>
            <rFont val="Tahoma"/>
            <family val="2"/>
          </rPr>
          <t>CB 1.0 : Call Back at Straight Time (1.0)</t>
        </r>
      </text>
    </comment>
    <comment ref="I17" authorId="0" shapeId="0" xr:uid="{00000000-0006-0000-05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500-000018000000}">
      <text>
        <r>
          <rPr>
            <b/>
            <sz val="9"/>
            <color indexed="81"/>
            <rFont val="Tahoma"/>
            <family val="2"/>
          </rPr>
          <t>O: Overtime Earned</t>
        </r>
      </text>
    </comment>
    <comment ref="K17" authorId="0" shapeId="0" xr:uid="{00000000-0006-0000-0500-000019000000}">
      <text>
        <r>
          <rPr>
            <b/>
            <sz val="9"/>
            <color indexed="81"/>
            <rFont val="Tahoma"/>
            <family val="2"/>
          </rPr>
          <t>CU:Comp Time Used</t>
        </r>
      </text>
    </comment>
    <comment ref="L17" authorId="1" shapeId="0" xr:uid="{00000000-0006-0000-0500-00001A000000}">
      <text>
        <r>
          <rPr>
            <b/>
            <sz val="9"/>
            <color indexed="81"/>
            <rFont val="Tahoma"/>
            <family val="2"/>
          </rPr>
          <t xml:space="preserve">V: Vacation 
</t>
        </r>
        <r>
          <rPr>
            <sz val="9"/>
            <color indexed="81"/>
            <rFont val="Tahoma"/>
            <family val="2"/>
          </rPr>
          <t xml:space="preserve">
</t>
        </r>
      </text>
    </comment>
    <comment ref="M17" authorId="0" shapeId="0" xr:uid="{00000000-0006-0000-0500-00001B000000}">
      <text>
        <r>
          <rPr>
            <b/>
            <sz val="9"/>
            <color indexed="81"/>
            <rFont val="Tahoma"/>
            <family val="2"/>
          </rPr>
          <t>S: Sick</t>
        </r>
      </text>
    </comment>
    <comment ref="N17" authorId="0" shapeId="0" xr:uid="{00000000-0006-0000-0500-00001C000000}">
      <text>
        <r>
          <rPr>
            <b/>
            <sz val="9"/>
            <color indexed="81"/>
            <rFont val="Tahoma"/>
            <family val="2"/>
          </rPr>
          <t>CI:</t>
        </r>
        <r>
          <rPr>
            <sz val="9"/>
            <color indexed="81"/>
            <rFont val="Tahoma"/>
            <family val="2"/>
          </rPr>
          <t xml:space="preserve"> Community Involvment
</t>
        </r>
      </text>
    </comment>
    <comment ref="O17" authorId="0" shapeId="0" xr:uid="{00000000-0006-0000-0500-00001D000000}">
      <text>
        <r>
          <rPr>
            <b/>
            <sz val="9"/>
            <color indexed="81"/>
            <rFont val="Tahoma"/>
            <family val="2"/>
          </rPr>
          <t>BL: Bonus Leave</t>
        </r>
      </text>
    </comment>
    <comment ref="P17" authorId="0" shapeId="0" xr:uid="{00000000-0006-0000-0500-00001E000000}">
      <text>
        <r>
          <rPr>
            <b/>
            <sz val="9"/>
            <color indexed="81"/>
            <rFont val="Tahoma"/>
            <family val="2"/>
          </rPr>
          <t>H: Holiday.
When the university is closed on a holiday, mark the hours here.</t>
        </r>
      </text>
    </comment>
    <comment ref="Q17" authorId="1" shapeId="0" xr:uid="{2880DE86-204E-464D-80B7-6C4C6BB09B25}">
      <text>
        <r>
          <rPr>
            <b/>
            <sz val="9"/>
            <color indexed="81"/>
            <rFont val="Tahoma"/>
            <family val="2"/>
          </rPr>
          <t>LW: LWOP
DR: Disaster Relief
M: Military
CL: Civil Leave
AL: Annual Special Leave
SALB: Annual Special Leave Bonus
EC: Emergency Closure
P181: Paid Parental Recuperation Lv
P182: Paid Parental Bonding Leave
CSAL1:COVID-19 Special Administrative Leave - Childcare
CSAL2:COVID-19 Special Administrative Leave - Sick/Eldercare
CSAL3:COVID-19 Special Administrative Leave - Unable to Telework</t>
        </r>
      </text>
    </comment>
    <comment ref="T17" authorId="0" shapeId="0" xr:uid="{00000000-0006-0000-0500-000020000000}">
      <text>
        <r>
          <rPr>
            <b/>
            <sz val="9"/>
            <color indexed="81"/>
            <rFont val="Tahoma"/>
            <family val="2"/>
          </rPr>
          <t>AM: Adverse Weather Makeup Hours
Indicate time worked that will be used to make up time taken off due to adverse weather.</t>
        </r>
      </text>
    </comment>
    <comment ref="U17" authorId="0" shapeId="0" xr:uid="{00000000-0006-0000-0500-000021000000}">
      <text>
        <r>
          <rPr>
            <b/>
            <sz val="9"/>
            <color indexed="81"/>
            <rFont val="Tahoma"/>
            <family val="2"/>
          </rPr>
          <t>AP: Adverse Weather Time Not Worked</t>
        </r>
      </text>
    </comment>
    <comment ref="V17" authorId="0" shapeId="0" xr:uid="{00000000-0006-0000-0500-000022000000}">
      <text>
        <r>
          <rPr>
            <b/>
            <sz val="9"/>
            <color indexed="81"/>
            <rFont val="Tahoma"/>
            <family val="2"/>
          </rPr>
          <t>AWLW: Adverse Weather Leave Without Pay</t>
        </r>
      </text>
    </comment>
    <comment ref="D29" authorId="0" shapeId="0" xr:uid="{00000000-0006-0000-0500-000023000000}">
      <text>
        <r>
          <rPr>
            <b/>
            <sz val="9"/>
            <color indexed="81"/>
            <rFont val="Tahoma"/>
            <family val="2"/>
          </rPr>
          <t>SP: Shift Pay</t>
        </r>
      </text>
    </comment>
    <comment ref="E29" authorId="0" shapeId="0" xr:uid="{00000000-0006-0000-0500-000024000000}">
      <text>
        <r>
          <rPr>
            <b/>
            <sz val="9"/>
            <color indexed="81"/>
            <rFont val="Tahoma"/>
            <family val="2"/>
          </rPr>
          <t>HP: Holiday Premium Pay</t>
        </r>
      </text>
    </comment>
    <comment ref="F29" authorId="0" shapeId="0" xr:uid="{00000000-0006-0000-0500-000025000000}">
      <text>
        <r>
          <rPr>
            <b/>
            <sz val="9"/>
            <color indexed="81"/>
            <rFont val="Tahoma"/>
            <family val="2"/>
          </rPr>
          <t>OC: On Call Hours</t>
        </r>
      </text>
    </comment>
    <comment ref="G29" authorId="0" shapeId="0" xr:uid="{00000000-0006-0000-0500-000026000000}">
      <text>
        <r>
          <rPr>
            <b/>
            <sz val="9"/>
            <color indexed="81"/>
            <rFont val="Tahoma"/>
            <family val="2"/>
          </rPr>
          <t>CB 1.5 : Call Back at Time and a Half (1.5)</t>
        </r>
      </text>
    </comment>
    <comment ref="H29" authorId="0" shapeId="0" xr:uid="{00000000-0006-0000-0500-000027000000}">
      <text>
        <r>
          <rPr>
            <b/>
            <sz val="9"/>
            <color indexed="81"/>
            <rFont val="Tahoma"/>
            <family val="2"/>
          </rPr>
          <t>CB 1.0 : Call Back at Straight Time (1.0)</t>
        </r>
      </text>
    </comment>
    <comment ref="I29" authorId="0" shapeId="0" xr:uid="{00000000-0006-0000-05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500-000029000000}">
      <text>
        <r>
          <rPr>
            <b/>
            <sz val="9"/>
            <color indexed="81"/>
            <rFont val="Tahoma"/>
            <family val="2"/>
          </rPr>
          <t>O: Overtime Earned</t>
        </r>
      </text>
    </comment>
    <comment ref="K29" authorId="0" shapeId="0" xr:uid="{00000000-0006-0000-0500-00002A000000}">
      <text>
        <r>
          <rPr>
            <b/>
            <sz val="9"/>
            <color indexed="81"/>
            <rFont val="Tahoma"/>
            <family val="2"/>
          </rPr>
          <t>CU:Comp Time Used</t>
        </r>
      </text>
    </comment>
    <comment ref="L29" authorId="1" shapeId="0" xr:uid="{00000000-0006-0000-0500-00002B000000}">
      <text>
        <r>
          <rPr>
            <b/>
            <sz val="9"/>
            <color indexed="81"/>
            <rFont val="Tahoma"/>
            <family val="2"/>
          </rPr>
          <t xml:space="preserve">V: Vacation 
</t>
        </r>
        <r>
          <rPr>
            <sz val="9"/>
            <color indexed="81"/>
            <rFont val="Tahoma"/>
            <family val="2"/>
          </rPr>
          <t xml:space="preserve">
</t>
        </r>
      </text>
    </comment>
    <comment ref="M29" authorId="0" shapeId="0" xr:uid="{00000000-0006-0000-0500-00002C000000}">
      <text>
        <r>
          <rPr>
            <b/>
            <sz val="9"/>
            <color indexed="81"/>
            <rFont val="Tahoma"/>
            <family val="2"/>
          </rPr>
          <t>S: Sick</t>
        </r>
      </text>
    </comment>
    <comment ref="N29" authorId="0" shapeId="0" xr:uid="{00000000-0006-0000-0500-00002D000000}">
      <text>
        <r>
          <rPr>
            <b/>
            <sz val="9"/>
            <color indexed="81"/>
            <rFont val="Tahoma"/>
            <family val="2"/>
          </rPr>
          <t>CI:</t>
        </r>
        <r>
          <rPr>
            <sz val="9"/>
            <color indexed="81"/>
            <rFont val="Tahoma"/>
            <family val="2"/>
          </rPr>
          <t xml:space="preserve"> Community Involvment
</t>
        </r>
      </text>
    </comment>
    <comment ref="O29" authorId="0" shapeId="0" xr:uid="{00000000-0006-0000-0500-00002E000000}">
      <text>
        <r>
          <rPr>
            <b/>
            <sz val="9"/>
            <color indexed="81"/>
            <rFont val="Tahoma"/>
            <family val="2"/>
          </rPr>
          <t>BL: Bonus Leave</t>
        </r>
      </text>
    </comment>
    <comment ref="P29" authorId="0" shapeId="0" xr:uid="{00000000-0006-0000-0500-00002F000000}">
      <text>
        <r>
          <rPr>
            <b/>
            <sz val="9"/>
            <color indexed="81"/>
            <rFont val="Tahoma"/>
            <family val="2"/>
          </rPr>
          <t>H: Holiday.
When the university is closed on a holiday, mark the hours here.</t>
        </r>
      </text>
    </comment>
    <comment ref="Q29" authorId="1" shapeId="0" xr:uid="{0E3E198D-44D9-49AA-B5F8-9AC5A54EBABA}">
      <text>
        <r>
          <rPr>
            <b/>
            <sz val="9"/>
            <color indexed="81"/>
            <rFont val="Tahoma"/>
            <family val="2"/>
          </rPr>
          <t>LW: LWOP
DR: Disaster Relief
M: Military
CL: Civil Leave
AL: Annual Special Leave
SALB: Annual Special Leave Bonus
EC: Emergency Closure
P181: Paid Parental Recuperation Lv
P182: Paid Parental Bonding Leave
CSAL1:COVID-19 Special Administrative Leave - Childcare
CSAL2:COVID-19 Special Administrative Leave - Sick/Eldercare
CSAL3:COVID-19 Special Administrative Leave - Unable to Telework</t>
        </r>
      </text>
    </comment>
    <comment ref="T29" authorId="0" shapeId="0" xr:uid="{00000000-0006-0000-0500-000031000000}">
      <text>
        <r>
          <rPr>
            <b/>
            <sz val="9"/>
            <color indexed="81"/>
            <rFont val="Tahoma"/>
            <family val="2"/>
          </rPr>
          <t>AM: Adverse Weather Makeup Hours
Indicate time worked that will be used to make up time taken off due to adverse weather.</t>
        </r>
      </text>
    </comment>
    <comment ref="U29" authorId="0" shapeId="0" xr:uid="{00000000-0006-0000-0500-000032000000}">
      <text>
        <r>
          <rPr>
            <b/>
            <sz val="9"/>
            <color indexed="81"/>
            <rFont val="Tahoma"/>
            <family val="2"/>
          </rPr>
          <t>AP: Adverse Weather Time Not Worked</t>
        </r>
      </text>
    </comment>
    <comment ref="V29" authorId="0" shapeId="0" xr:uid="{00000000-0006-0000-0500-000033000000}">
      <text>
        <r>
          <rPr>
            <b/>
            <sz val="9"/>
            <color indexed="81"/>
            <rFont val="Tahoma"/>
            <family val="2"/>
          </rPr>
          <t>AWLW: Adverse Weather Leave Without Pay</t>
        </r>
      </text>
    </comment>
    <comment ref="D41" authorId="0" shapeId="0" xr:uid="{00000000-0006-0000-0500-000034000000}">
      <text>
        <r>
          <rPr>
            <b/>
            <sz val="9"/>
            <color indexed="81"/>
            <rFont val="Tahoma"/>
            <family val="2"/>
          </rPr>
          <t>SP: Shift Pay</t>
        </r>
      </text>
    </comment>
    <comment ref="E41" authorId="0" shapeId="0" xr:uid="{00000000-0006-0000-0500-000035000000}">
      <text>
        <r>
          <rPr>
            <b/>
            <sz val="9"/>
            <color indexed="81"/>
            <rFont val="Tahoma"/>
            <family val="2"/>
          </rPr>
          <t>HP: Holiday Premium Pay</t>
        </r>
      </text>
    </comment>
    <comment ref="F41" authorId="0" shapeId="0" xr:uid="{00000000-0006-0000-0500-000036000000}">
      <text>
        <r>
          <rPr>
            <b/>
            <sz val="9"/>
            <color indexed="81"/>
            <rFont val="Tahoma"/>
            <family val="2"/>
          </rPr>
          <t>OC: On Call Hours</t>
        </r>
      </text>
    </comment>
    <comment ref="G41" authorId="0" shapeId="0" xr:uid="{00000000-0006-0000-0500-000037000000}">
      <text>
        <r>
          <rPr>
            <b/>
            <sz val="9"/>
            <color indexed="81"/>
            <rFont val="Tahoma"/>
            <family val="2"/>
          </rPr>
          <t>CB 1.5 : Call Back at Time and a Half (1.5)</t>
        </r>
      </text>
    </comment>
    <comment ref="H41" authorId="0" shapeId="0" xr:uid="{00000000-0006-0000-0500-000038000000}">
      <text>
        <r>
          <rPr>
            <b/>
            <sz val="9"/>
            <color indexed="81"/>
            <rFont val="Tahoma"/>
            <family val="2"/>
          </rPr>
          <t>CB 1.0 : Call Back at Straight Time (1.0)</t>
        </r>
      </text>
    </comment>
    <comment ref="I41" authorId="0" shapeId="0" xr:uid="{00000000-0006-0000-05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500-00003A000000}">
      <text>
        <r>
          <rPr>
            <b/>
            <sz val="9"/>
            <color indexed="81"/>
            <rFont val="Tahoma"/>
            <family val="2"/>
          </rPr>
          <t>O: Overtime Earned</t>
        </r>
      </text>
    </comment>
    <comment ref="K41" authorId="0" shapeId="0" xr:uid="{00000000-0006-0000-0500-00003B000000}">
      <text>
        <r>
          <rPr>
            <b/>
            <sz val="9"/>
            <color indexed="81"/>
            <rFont val="Tahoma"/>
            <family val="2"/>
          </rPr>
          <t>CU:Comp Time Used</t>
        </r>
      </text>
    </comment>
    <comment ref="L41" authorId="1" shapeId="0" xr:uid="{00000000-0006-0000-0500-00003C000000}">
      <text>
        <r>
          <rPr>
            <b/>
            <sz val="9"/>
            <color indexed="81"/>
            <rFont val="Tahoma"/>
            <family val="2"/>
          </rPr>
          <t xml:space="preserve">V: Vacation 
</t>
        </r>
        <r>
          <rPr>
            <sz val="9"/>
            <color indexed="81"/>
            <rFont val="Tahoma"/>
            <family val="2"/>
          </rPr>
          <t xml:space="preserve">
</t>
        </r>
      </text>
    </comment>
    <comment ref="M41" authorId="0" shapeId="0" xr:uid="{00000000-0006-0000-0500-00003D000000}">
      <text>
        <r>
          <rPr>
            <b/>
            <sz val="9"/>
            <color indexed="81"/>
            <rFont val="Tahoma"/>
            <family val="2"/>
          </rPr>
          <t>S: Sick</t>
        </r>
      </text>
    </comment>
    <comment ref="N41" authorId="0" shapeId="0" xr:uid="{00000000-0006-0000-0500-00003E000000}">
      <text>
        <r>
          <rPr>
            <b/>
            <sz val="9"/>
            <color indexed="81"/>
            <rFont val="Tahoma"/>
            <family val="2"/>
          </rPr>
          <t>CI:</t>
        </r>
        <r>
          <rPr>
            <sz val="9"/>
            <color indexed="81"/>
            <rFont val="Tahoma"/>
            <family val="2"/>
          </rPr>
          <t xml:space="preserve"> Community Involvment
</t>
        </r>
      </text>
    </comment>
    <comment ref="O41" authorId="0" shapeId="0" xr:uid="{00000000-0006-0000-0500-00003F000000}">
      <text>
        <r>
          <rPr>
            <b/>
            <sz val="9"/>
            <color indexed="81"/>
            <rFont val="Tahoma"/>
            <family val="2"/>
          </rPr>
          <t>BL: Bonus Leave</t>
        </r>
      </text>
    </comment>
    <comment ref="P41" authorId="0" shapeId="0" xr:uid="{00000000-0006-0000-0500-000040000000}">
      <text>
        <r>
          <rPr>
            <b/>
            <sz val="9"/>
            <color indexed="81"/>
            <rFont val="Tahoma"/>
            <family val="2"/>
          </rPr>
          <t>H: Holiday.
When the university is closed on a holiday, mark the hours here.</t>
        </r>
      </text>
    </comment>
    <comment ref="Q41" authorId="1" shapeId="0" xr:uid="{47F7A8A6-0F9A-4244-A095-7B87D8BEDC4E}">
      <text>
        <r>
          <rPr>
            <b/>
            <sz val="9"/>
            <color indexed="81"/>
            <rFont val="Tahoma"/>
            <family val="2"/>
          </rPr>
          <t>LW: LWOP
DR: Disaster Relief
M: Military
CL: Civil Leave
AL: Annual Special Leave
SALB: Annual Special Leave Bonus
EC: Emergency Closure
P181: Paid Parental Recuperation Lv
P182: Paid Parental Bonding Leave
CSAL1:COVID-19 Special Administrative Leave - Childcare
CSAL2:COVID-19 Special Administrative Leave - Sick/Eldercare
CSAL3:COVID-19 Special Administrative Leave - Unable to Telework</t>
        </r>
      </text>
    </comment>
    <comment ref="T41" authorId="0" shapeId="0" xr:uid="{00000000-0006-0000-0500-000042000000}">
      <text>
        <r>
          <rPr>
            <b/>
            <sz val="9"/>
            <color indexed="81"/>
            <rFont val="Tahoma"/>
            <family val="2"/>
          </rPr>
          <t>AM: Adverse Weather Makeup Hours
Indicate time worked that will be used to make up time taken off due to adverse weather.</t>
        </r>
      </text>
    </comment>
    <comment ref="U41" authorId="0" shapeId="0" xr:uid="{00000000-0006-0000-0500-000043000000}">
      <text>
        <r>
          <rPr>
            <b/>
            <sz val="9"/>
            <color indexed="81"/>
            <rFont val="Tahoma"/>
            <family val="2"/>
          </rPr>
          <t>AP: Adverse Weather Time Not Worked</t>
        </r>
      </text>
    </comment>
    <comment ref="V41" authorId="0" shapeId="0" xr:uid="{00000000-0006-0000-0500-000044000000}">
      <text>
        <r>
          <rPr>
            <b/>
            <sz val="9"/>
            <color indexed="81"/>
            <rFont val="Tahoma"/>
            <family val="2"/>
          </rPr>
          <t>AWLW: Adverse Weather Leave Without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600-000001000000}">
      <text>
        <r>
          <rPr>
            <b/>
            <sz val="9"/>
            <color indexed="81"/>
            <rFont val="Tahoma"/>
            <family val="2"/>
          </rPr>
          <t>SP: Shift Pay</t>
        </r>
      </text>
    </comment>
    <comment ref="E5" authorId="0" shapeId="0" xr:uid="{00000000-0006-0000-0600-000002000000}">
      <text>
        <r>
          <rPr>
            <b/>
            <sz val="9"/>
            <color indexed="81"/>
            <rFont val="Tahoma"/>
            <family val="2"/>
          </rPr>
          <t>HP: Holiday Premium Pay</t>
        </r>
      </text>
    </comment>
    <comment ref="F5" authorId="0" shapeId="0" xr:uid="{00000000-0006-0000-0600-000003000000}">
      <text>
        <r>
          <rPr>
            <b/>
            <sz val="9"/>
            <color indexed="81"/>
            <rFont val="Tahoma"/>
            <family val="2"/>
          </rPr>
          <t>OC: On Call Hours</t>
        </r>
      </text>
    </comment>
    <comment ref="G5" authorId="0" shapeId="0" xr:uid="{00000000-0006-0000-0600-000004000000}">
      <text>
        <r>
          <rPr>
            <b/>
            <sz val="9"/>
            <color indexed="81"/>
            <rFont val="Tahoma"/>
            <family val="2"/>
          </rPr>
          <t>CB 1.5 : Call Back at Time and a Half (1.5)</t>
        </r>
      </text>
    </comment>
    <comment ref="H5" authorId="0" shapeId="0" xr:uid="{00000000-0006-0000-0600-000005000000}">
      <text>
        <r>
          <rPr>
            <b/>
            <sz val="9"/>
            <color indexed="81"/>
            <rFont val="Tahoma"/>
            <family val="2"/>
          </rPr>
          <t>CB 1.0 : Call Back at Straight Time (1.0)</t>
        </r>
      </text>
    </comment>
    <comment ref="I5" authorId="0" shapeId="0" xr:uid="{00000000-0006-0000-06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600-000007000000}">
      <text>
        <r>
          <rPr>
            <b/>
            <sz val="9"/>
            <color indexed="81"/>
            <rFont val="Tahoma"/>
            <family val="2"/>
          </rPr>
          <t>O: Overtime Earned</t>
        </r>
      </text>
    </comment>
    <comment ref="K5" authorId="0" shapeId="0" xr:uid="{00000000-0006-0000-0600-000008000000}">
      <text>
        <r>
          <rPr>
            <b/>
            <sz val="9"/>
            <color indexed="81"/>
            <rFont val="Tahoma"/>
            <family val="2"/>
          </rPr>
          <t>CU:Comp Time Used</t>
        </r>
      </text>
    </comment>
    <comment ref="L5" authorId="1" shapeId="0" xr:uid="{00000000-0006-0000-0600-000009000000}">
      <text>
        <r>
          <rPr>
            <b/>
            <sz val="9"/>
            <color indexed="81"/>
            <rFont val="Tahoma"/>
            <family val="2"/>
          </rPr>
          <t xml:space="preserve">V: Vacation 
</t>
        </r>
        <r>
          <rPr>
            <sz val="9"/>
            <color indexed="81"/>
            <rFont val="Tahoma"/>
            <family val="2"/>
          </rPr>
          <t xml:space="preserve">
</t>
        </r>
      </text>
    </comment>
    <comment ref="M5" authorId="0" shapeId="0" xr:uid="{00000000-0006-0000-0600-00000A000000}">
      <text>
        <r>
          <rPr>
            <b/>
            <sz val="9"/>
            <color indexed="81"/>
            <rFont val="Tahoma"/>
            <family val="2"/>
          </rPr>
          <t>S: Sick</t>
        </r>
      </text>
    </comment>
    <comment ref="N5" authorId="0" shapeId="0" xr:uid="{00000000-0006-0000-0600-00000B000000}">
      <text>
        <r>
          <rPr>
            <b/>
            <sz val="9"/>
            <color indexed="81"/>
            <rFont val="Tahoma"/>
            <family val="2"/>
          </rPr>
          <t>CI:</t>
        </r>
        <r>
          <rPr>
            <sz val="9"/>
            <color indexed="81"/>
            <rFont val="Tahoma"/>
            <family val="2"/>
          </rPr>
          <t xml:space="preserve"> Community Involvment
</t>
        </r>
      </text>
    </comment>
    <comment ref="O5" authorId="0" shapeId="0" xr:uid="{00000000-0006-0000-0600-00000C000000}">
      <text>
        <r>
          <rPr>
            <b/>
            <sz val="9"/>
            <color indexed="81"/>
            <rFont val="Tahoma"/>
            <family val="2"/>
          </rPr>
          <t>BL: Bonus Leave</t>
        </r>
      </text>
    </comment>
    <comment ref="P5" authorId="0" shapeId="0" xr:uid="{00000000-0006-0000-0600-00000D000000}">
      <text>
        <r>
          <rPr>
            <b/>
            <sz val="9"/>
            <color indexed="81"/>
            <rFont val="Tahoma"/>
            <family val="2"/>
          </rPr>
          <t>H: Holiday.
When the university is closed on a holiday, mark the hours here.</t>
        </r>
      </text>
    </comment>
    <comment ref="Q5" authorId="1" shapeId="0" xr:uid="{AF4DC105-2388-4072-B8AA-3185F02F2AC4}">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5" authorId="0" shapeId="0" xr:uid="{00000000-0006-0000-0600-00000F000000}">
      <text>
        <r>
          <rPr>
            <b/>
            <sz val="9"/>
            <color indexed="81"/>
            <rFont val="Tahoma"/>
            <family val="2"/>
          </rPr>
          <t>AM: Adverse Weather Makeup Hours
Indicate time worked that will be used to make up time taken off due to adverse weather.</t>
        </r>
      </text>
    </comment>
    <comment ref="U5" authorId="0" shapeId="0" xr:uid="{00000000-0006-0000-0600-000010000000}">
      <text>
        <r>
          <rPr>
            <b/>
            <sz val="9"/>
            <color indexed="81"/>
            <rFont val="Tahoma"/>
            <family val="2"/>
          </rPr>
          <t>AP: Adverse Weather Time Not Worked</t>
        </r>
      </text>
    </comment>
    <comment ref="V5" authorId="0" shapeId="0" xr:uid="{00000000-0006-0000-0600-000011000000}">
      <text>
        <r>
          <rPr>
            <b/>
            <sz val="9"/>
            <color indexed="81"/>
            <rFont val="Tahoma"/>
            <family val="2"/>
          </rPr>
          <t>AWLW: Adverse Weather Leave Without Pay</t>
        </r>
      </text>
    </comment>
    <comment ref="D17" authorId="0" shapeId="0" xr:uid="{00000000-0006-0000-0600-000012000000}">
      <text>
        <r>
          <rPr>
            <b/>
            <sz val="9"/>
            <color indexed="81"/>
            <rFont val="Tahoma"/>
            <family val="2"/>
          </rPr>
          <t>SP: Shift Pay</t>
        </r>
      </text>
    </comment>
    <comment ref="E17" authorId="0" shapeId="0" xr:uid="{00000000-0006-0000-0600-000013000000}">
      <text>
        <r>
          <rPr>
            <b/>
            <sz val="9"/>
            <color indexed="81"/>
            <rFont val="Tahoma"/>
            <family val="2"/>
          </rPr>
          <t>HP: Holiday Premium Pay</t>
        </r>
      </text>
    </comment>
    <comment ref="F17" authorId="0" shapeId="0" xr:uid="{00000000-0006-0000-0600-000014000000}">
      <text>
        <r>
          <rPr>
            <b/>
            <sz val="9"/>
            <color indexed="81"/>
            <rFont val="Tahoma"/>
            <family val="2"/>
          </rPr>
          <t>OC: On Call Hours</t>
        </r>
      </text>
    </comment>
    <comment ref="G17" authorId="0" shapeId="0" xr:uid="{00000000-0006-0000-0600-000015000000}">
      <text>
        <r>
          <rPr>
            <b/>
            <sz val="9"/>
            <color indexed="81"/>
            <rFont val="Tahoma"/>
            <family val="2"/>
          </rPr>
          <t>CB 1.5 : Call Back at Time and a Half (1.5)</t>
        </r>
      </text>
    </comment>
    <comment ref="H17" authorId="0" shapeId="0" xr:uid="{00000000-0006-0000-0600-000016000000}">
      <text>
        <r>
          <rPr>
            <b/>
            <sz val="9"/>
            <color indexed="81"/>
            <rFont val="Tahoma"/>
            <family val="2"/>
          </rPr>
          <t>CB 1.0 : Call Back at Straight Time (1.0)</t>
        </r>
      </text>
    </comment>
    <comment ref="I17" authorId="0" shapeId="0" xr:uid="{00000000-0006-0000-06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600-000018000000}">
      <text>
        <r>
          <rPr>
            <b/>
            <sz val="9"/>
            <color indexed="81"/>
            <rFont val="Tahoma"/>
            <family val="2"/>
          </rPr>
          <t>O: Overtime Earned</t>
        </r>
      </text>
    </comment>
    <comment ref="K17" authorId="0" shapeId="0" xr:uid="{00000000-0006-0000-0600-000019000000}">
      <text>
        <r>
          <rPr>
            <b/>
            <sz val="9"/>
            <color indexed="81"/>
            <rFont val="Tahoma"/>
            <family val="2"/>
          </rPr>
          <t>CU:Comp Time Used</t>
        </r>
      </text>
    </comment>
    <comment ref="L17" authorId="1" shapeId="0" xr:uid="{00000000-0006-0000-0600-00001A000000}">
      <text>
        <r>
          <rPr>
            <b/>
            <sz val="9"/>
            <color indexed="81"/>
            <rFont val="Tahoma"/>
            <family val="2"/>
          </rPr>
          <t xml:space="preserve">V: Vacation 
</t>
        </r>
        <r>
          <rPr>
            <sz val="9"/>
            <color indexed="81"/>
            <rFont val="Tahoma"/>
            <family val="2"/>
          </rPr>
          <t xml:space="preserve">
</t>
        </r>
      </text>
    </comment>
    <comment ref="M17" authorId="0" shapeId="0" xr:uid="{00000000-0006-0000-0600-00001B000000}">
      <text>
        <r>
          <rPr>
            <b/>
            <sz val="9"/>
            <color indexed="81"/>
            <rFont val="Tahoma"/>
            <family val="2"/>
          </rPr>
          <t>S: Sick</t>
        </r>
      </text>
    </comment>
    <comment ref="N17" authorId="0" shapeId="0" xr:uid="{00000000-0006-0000-0600-00001C000000}">
      <text>
        <r>
          <rPr>
            <b/>
            <sz val="9"/>
            <color indexed="81"/>
            <rFont val="Tahoma"/>
            <family val="2"/>
          </rPr>
          <t>CI:</t>
        </r>
        <r>
          <rPr>
            <sz val="9"/>
            <color indexed="81"/>
            <rFont val="Tahoma"/>
            <family val="2"/>
          </rPr>
          <t xml:space="preserve"> Community Involvment
</t>
        </r>
      </text>
    </comment>
    <comment ref="O17" authorId="0" shapeId="0" xr:uid="{00000000-0006-0000-0600-00001D000000}">
      <text>
        <r>
          <rPr>
            <b/>
            <sz val="9"/>
            <color indexed="81"/>
            <rFont val="Tahoma"/>
            <family val="2"/>
          </rPr>
          <t>BL: Bonus Leave</t>
        </r>
      </text>
    </comment>
    <comment ref="P17" authorId="0" shapeId="0" xr:uid="{00000000-0006-0000-0600-00001E000000}">
      <text>
        <r>
          <rPr>
            <b/>
            <sz val="9"/>
            <color indexed="81"/>
            <rFont val="Tahoma"/>
            <family val="2"/>
          </rPr>
          <t>H: Holiday.
When the university is closed on a holiday, mark the hours here.</t>
        </r>
      </text>
    </comment>
    <comment ref="Q17" authorId="1" shapeId="0" xr:uid="{B5375833-98C7-426B-94F9-5ED3E1B31CB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17" authorId="0" shapeId="0" xr:uid="{00000000-0006-0000-0600-000020000000}">
      <text>
        <r>
          <rPr>
            <b/>
            <sz val="9"/>
            <color indexed="81"/>
            <rFont val="Tahoma"/>
            <family val="2"/>
          </rPr>
          <t>AM: Adverse Weather Makeup Hours
Indicate time worked that will be used to make up time taken off due to adverse weather.</t>
        </r>
      </text>
    </comment>
    <comment ref="U17" authorId="0" shapeId="0" xr:uid="{00000000-0006-0000-0600-000021000000}">
      <text>
        <r>
          <rPr>
            <b/>
            <sz val="9"/>
            <color indexed="81"/>
            <rFont val="Tahoma"/>
            <family val="2"/>
          </rPr>
          <t>AP: Adverse Weather Time Not Worked</t>
        </r>
      </text>
    </comment>
    <comment ref="V17" authorId="0" shapeId="0" xr:uid="{00000000-0006-0000-0600-000022000000}">
      <text>
        <r>
          <rPr>
            <b/>
            <sz val="9"/>
            <color indexed="81"/>
            <rFont val="Tahoma"/>
            <family val="2"/>
          </rPr>
          <t>AWLW: Adverse Weather Leave Without Pay</t>
        </r>
      </text>
    </comment>
    <comment ref="D29" authorId="0" shapeId="0" xr:uid="{00000000-0006-0000-0600-000023000000}">
      <text>
        <r>
          <rPr>
            <b/>
            <sz val="9"/>
            <color indexed="81"/>
            <rFont val="Tahoma"/>
            <family val="2"/>
          </rPr>
          <t>SP: Shift Pay</t>
        </r>
      </text>
    </comment>
    <comment ref="E29" authorId="0" shapeId="0" xr:uid="{00000000-0006-0000-0600-000024000000}">
      <text>
        <r>
          <rPr>
            <b/>
            <sz val="9"/>
            <color indexed="81"/>
            <rFont val="Tahoma"/>
            <family val="2"/>
          </rPr>
          <t>HP: Holiday Premium Pay</t>
        </r>
      </text>
    </comment>
    <comment ref="F29" authorId="0" shapeId="0" xr:uid="{00000000-0006-0000-0600-000025000000}">
      <text>
        <r>
          <rPr>
            <b/>
            <sz val="9"/>
            <color indexed="81"/>
            <rFont val="Tahoma"/>
            <family val="2"/>
          </rPr>
          <t>OC: On Call Hours</t>
        </r>
      </text>
    </comment>
    <comment ref="G29" authorId="0" shapeId="0" xr:uid="{00000000-0006-0000-0600-000026000000}">
      <text>
        <r>
          <rPr>
            <b/>
            <sz val="9"/>
            <color indexed="81"/>
            <rFont val="Tahoma"/>
            <family val="2"/>
          </rPr>
          <t>CB 1.5 : Call Back at Time and a Half (1.5)</t>
        </r>
      </text>
    </comment>
    <comment ref="H29" authorId="0" shapeId="0" xr:uid="{00000000-0006-0000-0600-000027000000}">
      <text>
        <r>
          <rPr>
            <b/>
            <sz val="9"/>
            <color indexed="81"/>
            <rFont val="Tahoma"/>
            <family val="2"/>
          </rPr>
          <t>CB 1.0 : Call Back at Straight Time (1.0)</t>
        </r>
      </text>
    </comment>
    <comment ref="I29" authorId="0" shapeId="0" xr:uid="{00000000-0006-0000-06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600-000029000000}">
      <text>
        <r>
          <rPr>
            <b/>
            <sz val="9"/>
            <color indexed="81"/>
            <rFont val="Tahoma"/>
            <family val="2"/>
          </rPr>
          <t>O: Overtime Earned</t>
        </r>
      </text>
    </comment>
    <comment ref="K29" authorId="0" shapeId="0" xr:uid="{00000000-0006-0000-0600-00002A000000}">
      <text>
        <r>
          <rPr>
            <b/>
            <sz val="9"/>
            <color indexed="81"/>
            <rFont val="Tahoma"/>
            <family val="2"/>
          </rPr>
          <t>CU:Comp Time Used</t>
        </r>
      </text>
    </comment>
    <comment ref="L29" authorId="1" shapeId="0" xr:uid="{00000000-0006-0000-0600-00002B000000}">
      <text>
        <r>
          <rPr>
            <b/>
            <sz val="9"/>
            <color indexed="81"/>
            <rFont val="Tahoma"/>
            <family val="2"/>
          </rPr>
          <t xml:space="preserve">V: Vacation 
</t>
        </r>
        <r>
          <rPr>
            <sz val="9"/>
            <color indexed="81"/>
            <rFont val="Tahoma"/>
            <family val="2"/>
          </rPr>
          <t xml:space="preserve">
</t>
        </r>
      </text>
    </comment>
    <comment ref="M29" authorId="0" shapeId="0" xr:uid="{00000000-0006-0000-0600-00002C000000}">
      <text>
        <r>
          <rPr>
            <b/>
            <sz val="9"/>
            <color indexed="81"/>
            <rFont val="Tahoma"/>
            <family val="2"/>
          </rPr>
          <t>S: Sick</t>
        </r>
      </text>
    </comment>
    <comment ref="N29" authorId="0" shapeId="0" xr:uid="{00000000-0006-0000-0600-00002D000000}">
      <text>
        <r>
          <rPr>
            <b/>
            <sz val="9"/>
            <color indexed="81"/>
            <rFont val="Tahoma"/>
            <family val="2"/>
          </rPr>
          <t>CI:</t>
        </r>
        <r>
          <rPr>
            <sz val="9"/>
            <color indexed="81"/>
            <rFont val="Tahoma"/>
            <family val="2"/>
          </rPr>
          <t xml:space="preserve"> Community Involvment
</t>
        </r>
      </text>
    </comment>
    <comment ref="O29" authorId="0" shapeId="0" xr:uid="{00000000-0006-0000-0600-00002E000000}">
      <text>
        <r>
          <rPr>
            <b/>
            <sz val="9"/>
            <color indexed="81"/>
            <rFont val="Tahoma"/>
            <family val="2"/>
          </rPr>
          <t>BL: Bonus Leave</t>
        </r>
      </text>
    </comment>
    <comment ref="P29" authorId="0" shapeId="0" xr:uid="{00000000-0006-0000-0600-00002F000000}">
      <text>
        <r>
          <rPr>
            <b/>
            <sz val="9"/>
            <color indexed="81"/>
            <rFont val="Tahoma"/>
            <family val="2"/>
          </rPr>
          <t>H: Holiday.
When the university is closed on a holiday, mark the hours here.</t>
        </r>
      </text>
    </comment>
    <comment ref="Q29" authorId="1" shapeId="0" xr:uid="{21A7B819-F49E-432C-BF22-F41F3CC9E7C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29" authorId="0" shapeId="0" xr:uid="{00000000-0006-0000-0600-000031000000}">
      <text>
        <r>
          <rPr>
            <b/>
            <sz val="9"/>
            <color indexed="81"/>
            <rFont val="Tahoma"/>
            <family val="2"/>
          </rPr>
          <t>AM: Adverse Weather Makeup Hours
Indicate time worked that will be used to make up time taken off due to adverse weather.</t>
        </r>
      </text>
    </comment>
    <comment ref="U29" authorId="0" shapeId="0" xr:uid="{00000000-0006-0000-0600-000032000000}">
      <text>
        <r>
          <rPr>
            <b/>
            <sz val="9"/>
            <color indexed="81"/>
            <rFont val="Tahoma"/>
            <family val="2"/>
          </rPr>
          <t>AP: Adverse Weather Time Not Worked</t>
        </r>
      </text>
    </comment>
    <comment ref="V29" authorId="0" shapeId="0" xr:uid="{00000000-0006-0000-0600-000033000000}">
      <text>
        <r>
          <rPr>
            <b/>
            <sz val="9"/>
            <color indexed="81"/>
            <rFont val="Tahoma"/>
            <family val="2"/>
          </rPr>
          <t>AWLW: Adverse Weather Leave Without Pay</t>
        </r>
      </text>
    </comment>
    <comment ref="D41" authorId="0" shapeId="0" xr:uid="{00000000-0006-0000-0600-000034000000}">
      <text>
        <r>
          <rPr>
            <b/>
            <sz val="9"/>
            <color indexed="81"/>
            <rFont val="Tahoma"/>
            <family val="2"/>
          </rPr>
          <t>SP: Shift Pay</t>
        </r>
      </text>
    </comment>
    <comment ref="E41" authorId="0" shapeId="0" xr:uid="{00000000-0006-0000-0600-000035000000}">
      <text>
        <r>
          <rPr>
            <b/>
            <sz val="9"/>
            <color indexed="81"/>
            <rFont val="Tahoma"/>
            <family val="2"/>
          </rPr>
          <t>HP: Holiday Premium Pay</t>
        </r>
      </text>
    </comment>
    <comment ref="F41" authorId="0" shapeId="0" xr:uid="{00000000-0006-0000-0600-000036000000}">
      <text>
        <r>
          <rPr>
            <b/>
            <sz val="9"/>
            <color indexed="81"/>
            <rFont val="Tahoma"/>
            <family val="2"/>
          </rPr>
          <t>OC: On Call Hours</t>
        </r>
      </text>
    </comment>
    <comment ref="G41" authorId="0" shapeId="0" xr:uid="{00000000-0006-0000-0600-000037000000}">
      <text>
        <r>
          <rPr>
            <b/>
            <sz val="9"/>
            <color indexed="81"/>
            <rFont val="Tahoma"/>
            <family val="2"/>
          </rPr>
          <t>CB 1.5 : Call Back at Time and a Half (1.5)</t>
        </r>
      </text>
    </comment>
    <comment ref="H41" authorId="0" shapeId="0" xr:uid="{00000000-0006-0000-0600-000038000000}">
      <text>
        <r>
          <rPr>
            <b/>
            <sz val="9"/>
            <color indexed="81"/>
            <rFont val="Tahoma"/>
            <family val="2"/>
          </rPr>
          <t>CB 1.0 : Call Back at Straight Time (1.0)</t>
        </r>
      </text>
    </comment>
    <comment ref="I41" authorId="0" shapeId="0" xr:uid="{00000000-0006-0000-06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600-00003A000000}">
      <text>
        <r>
          <rPr>
            <b/>
            <sz val="9"/>
            <color indexed="81"/>
            <rFont val="Tahoma"/>
            <family val="2"/>
          </rPr>
          <t>O: Overtime Earned</t>
        </r>
      </text>
    </comment>
    <comment ref="K41" authorId="0" shapeId="0" xr:uid="{00000000-0006-0000-0600-00003B000000}">
      <text>
        <r>
          <rPr>
            <b/>
            <sz val="9"/>
            <color indexed="81"/>
            <rFont val="Tahoma"/>
            <family val="2"/>
          </rPr>
          <t>CU:Comp Time Used</t>
        </r>
      </text>
    </comment>
    <comment ref="L41" authorId="1" shapeId="0" xr:uid="{00000000-0006-0000-0600-00003C000000}">
      <text>
        <r>
          <rPr>
            <b/>
            <sz val="9"/>
            <color indexed="81"/>
            <rFont val="Tahoma"/>
            <family val="2"/>
          </rPr>
          <t xml:space="preserve">V: Vacation 
</t>
        </r>
        <r>
          <rPr>
            <sz val="9"/>
            <color indexed="81"/>
            <rFont val="Tahoma"/>
            <family val="2"/>
          </rPr>
          <t xml:space="preserve">
</t>
        </r>
      </text>
    </comment>
    <comment ref="M41" authorId="0" shapeId="0" xr:uid="{00000000-0006-0000-0600-00003D000000}">
      <text>
        <r>
          <rPr>
            <b/>
            <sz val="9"/>
            <color indexed="81"/>
            <rFont val="Tahoma"/>
            <family val="2"/>
          </rPr>
          <t>S: Sick</t>
        </r>
      </text>
    </comment>
    <comment ref="N41" authorId="0" shapeId="0" xr:uid="{00000000-0006-0000-0600-00003E000000}">
      <text>
        <r>
          <rPr>
            <b/>
            <sz val="9"/>
            <color indexed="81"/>
            <rFont val="Tahoma"/>
            <family val="2"/>
          </rPr>
          <t>CI:</t>
        </r>
        <r>
          <rPr>
            <sz val="9"/>
            <color indexed="81"/>
            <rFont val="Tahoma"/>
            <family val="2"/>
          </rPr>
          <t xml:space="preserve"> Community Involvment
</t>
        </r>
      </text>
    </comment>
    <comment ref="O41" authorId="0" shapeId="0" xr:uid="{00000000-0006-0000-0600-00003F000000}">
      <text>
        <r>
          <rPr>
            <b/>
            <sz val="9"/>
            <color indexed="81"/>
            <rFont val="Tahoma"/>
            <family val="2"/>
          </rPr>
          <t>BL: Bonus Leave</t>
        </r>
      </text>
    </comment>
    <comment ref="P41" authorId="0" shapeId="0" xr:uid="{00000000-0006-0000-0600-000040000000}">
      <text>
        <r>
          <rPr>
            <b/>
            <sz val="9"/>
            <color indexed="81"/>
            <rFont val="Tahoma"/>
            <family val="2"/>
          </rPr>
          <t>H: Holiday.
When the university is closed on a holiday, mark the hours here.</t>
        </r>
      </text>
    </comment>
    <comment ref="Q41" authorId="1" shapeId="0" xr:uid="{CA115E6F-781F-4C2D-8E8D-1FBD0765AE9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1" authorId="0" shapeId="0" xr:uid="{00000000-0006-0000-0600-000042000000}">
      <text>
        <r>
          <rPr>
            <b/>
            <sz val="9"/>
            <color indexed="81"/>
            <rFont val="Tahoma"/>
            <family val="2"/>
          </rPr>
          <t>AM: Adverse Weather Makeup Hours
Indicate time worked that will be used to make up time taken off due to adverse weather.</t>
        </r>
      </text>
    </comment>
    <comment ref="U41" authorId="0" shapeId="0" xr:uid="{00000000-0006-0000-0600-000043000000}">
      <text>
        <r>
          <rPr>
            <b/>
            <sz val="9"/>
            <color indexed="81"/>
            <rFont val="Tahoma"/>
            <family val="2"/>
          </rPr>
          <t>AP: Adverse Weather Time Not Worked</t>
        </r>
      </text>
    </comment>
    <comment ref="V41" authorId="0" shapeId="0" xr:uid="{00000000-0006-0000-0600-000044000000}">
      <text>
        <r>
          <rPr>
            <b/>
            <sz val="9"/>
            <color indexed="81"/>
            <rFont val="Tahoma"/>
            <family val="2"/>
          </rPr>
          <t>AWLW: Adverse Weather Leave Without Pay</t>
        </r>
      </text>
    </comment>
    <comment ref="D53" authorId="0" shapeId="0" xr:uid="{00000000-0006-0000-0600-000045000000}">
      <text>
        <r>
          <rPr>
            <b/>
            <sz val="9"/>
            <color indexed="81"/>
            <rFont val="Tahoma"/>
            <family val="2"/>
          </rPr>
          <t>SP: Shift Pay</t>
        </r>
      </text>
    </comment>
    <comment ref="E53" authorId="0" shapeId="0" xr:uid="{00000000-0006-0000-0600-000046000000}">
      <text>
        <r>
          <rPr>
            <b/>
            <sz val="9"/>
            <color indexed="81"/>
            <rFont val="Tahoma"/>
            <family val="2"/>
          </rPr>
          <t>HP: Holiday Premium Pay</t>
        </r>
      </text>
    </comment>
    <comment ref="F53" authorId="0" shapeId="0" xr:uid="{00000000-0006-0000-0600-000047000000}">
      <text>
        <r>
          <rPr>
            <b/>
            <sz val="9"/>
            <color indexed="81"/>
            <rFont val="Tahoma"/>
            <family val="2"/>
          </rPr>
          <t>OC: On Call Hours</t>
        </r>
      </text>
    </comment>
    <comment ref="G53" authorId="0" shapeId="0" xr:uid="{00000000-0006-0000-0600-000048000000}">
      <text>
        <r>
          <rPr>
            <b/>
            <sz val="9"/>
            <color indexed="81"/>
            <rFont val="Tahoma"/>
            <family val="2"/>
          </rPr>
          <t>CB 1.5 : Call Back at Time and a Half (1.5)</t>
        </r>
      </text>
    </comment>
    <comment ref="H53" authorId="0" shapeId="0" xr:uid="{00000000-0006-0000-0600-000049000000}">
      <text>
        <r>
          <rPr>
            <b/>
            <sz val="9"/>
            <color indexed="81"/>
            <rFont val="Tahoma"/>
            <family val="2"/>
          </rPr>
          <t>CB 1.0 : Call Back at Straight Time (1.0)</t>
        </r>
      </text>
    </comment>
    <comment ref="I53" authorId="0" shapeId="0" xr:uid="{00000000-0006-0000-06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600-00004B000000}">
      <text>
        <r>
          <rPr>
            <b/>
            <sz val="9"/>
            <color indexed="81"/>
            <rFont val="Tahoma"/>
            <family val="2"/>
          </rPr>
          <t>O: Overtime Earned</t>
        </r>
      </text>
    </comment>
    <comment ref="K53" authorId="0" shapeId="0" xr:uid="{00000000-0006-0000-0600-00004C000000}">
      <text>
        <r>
          <rPr>
            <b/>
            <sz val="9"/>
            <color indexed="81"/>
            <rFont val="Tahoma"/>
            <family val="2"/>
          </rPr>
          <t>CU:Comp Time Used</t>
        </r>
      </text>
    </comment>
    <comment ref="L53" authorId="1" shapeId="0" xr:uid="{00000000-0006-0000-0600-00004D000000}">
      <text>
        <r>
          <rPr>
            <b/>
            <sz val="9"/>
            <color indexed="81"/>
            <rFont val="Tahoma"/>
            <family val="2"/>
          </rPr>
          <t xml:space="preserve">V: Vacation 
</t>
        </r>
        <r>
          <rPr>
            <sz val="9"/>
            <color indexed="81"/>
            <rFont val="Tahoma"/>
            <family val="2"/>
          </rPr>
          <t xml:space="preserve">
</t>
        </r>
      </text>
    </comment>
    <comment ref="M53" authorId="0" shapeId="0" xr:uid="{00000000-0006-0000-0600-00004E000000}">
      <text>
        <r>
          <rPr>
            <b/>
            <sz val="9"/>
            <color indexed="81"/>
            <rFont val="Tahoma"/>
            <family val="2"/>
          </rPr>
          <t>S: Sick</t>
        </r>
      </text>
    </comment>
    <comment ref="N53" authorId="0" shapeId="0" xr:uid="{00000000-0006-0000-0600-00004F000000}">
      <text>
        <r>
          <rPr>
            <b/>
            <sz val="9"/>
            <color indexed="81"/>
            <rFont val="Tahoma"/>
            <family val="2"/>
          </rPr>
          <t>CI:</t>
        </r>
        <r>
          <rPr>
            <sz val="9"/>
            <color indexed="81"/>
            <rFont val="Tahoma"/>
            <family val="2"/>
          </rPr>
          <t xml:space="preserve"> Community Involvment
</t>
        </r>
      </text>
    </comment>
    <comment ref="O53" authorId="0" shapeId="0" xr:uid="{00000000-0006-0000-0600-000050000000}">
      <text>
        <r>
          <rPr>
            <b/>
            <sz val="9"/>
            <color indexed="81"/>
            <rFont val="Tahoma"/>
            <family val="2"/>
          </rPr>
          <t>BL: Bonus Leave</t>
        </r>
      </text>
    </comment>
    <comment ref="P53" authorId="0" shapeId="0" xr:uid="{00000000-0006-0000-0600-000051000000}">
      <text>
        <r>
          <rPr>
            <b/>
            <sz val="9"/>
            <color indexed="81"/>
            <rFont val="Tahoma"/>
            <family val="2"/>
          </rPr>
          <t>H: Holiday.
When the university is closed on a holiday, mark the hours here.</t>
        </r>
      </text>
    </comment>
    <comment ref="Q53" authorId="1" shapeId="0" xr:uid="{2CBDE269-24A7-4C31-8729-FC5DBD49CF7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53" authorId="0" shapeId="0" xr:uid="{00000000-0006-0000-0600-000053000000}">
      <text>
        <r>
          <rPr>
            <b/>
            <sz val="9"/>
            <color indexed="81"/>
            <rFont val="Tahoma"/>
            <family val="2"/>
          </rPr>
          <t>AM: Adverse Weather Makeup Hours
Indicate time worked that will be used to make up time taken off due to adverse weather.</t>
        </r>
      </text>
    </comment>
    <comment ref="U53" authorId="0" shapeId="0" xr:uid="{00000000-0006-0000-0600-000054000000}">
      <text>
        <r>
          <rPr>
            <b/>
            <sz val="9"/>
            <color indexed="81"/>
            <rFont val="Tahoma"/>
            <family val="2"/>
          </rPr>
          <t>AP: Adverse Weather Time Not Worked</t>
        </r>
      </text>
    </comment>
    <comment ref="V53" authorId="0" shapeId="0" xr:uid="{00000000-0006-0000-0600-000055000000}">
      <text>
        <r>
          <rPr>
            <b/>
            <sz val="9"/>
            <color indexed="81"/>
            <rFont val="Tahoma"/>
            <family val="2"/>
          </rPr>
          <t>AWLW: Adverse Weather Leave Without Pay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700-000001000000}">
      <text>
        <r>
          <rPr>
            <b/>
            <sz val="9"/>
            <color indexed="81"/>
            <rFont val="Tahoma"/>
            <family val="2"/>
          </rPr>
          <t>SP: Shift Pay</t>
        </r>
      </text>
    </comment>
    <comment ref="E5" authorId="0" shapeId="0" xr:uid="{00000000-0006-0000-0700-000002000000}">
      <text>
        <r>
          <rPr>
            <b/>
            <sz val="9"/>
            <color indexed="81"/>
            <rFont val="Tahoma"/>
            <family val="2"/>
          </rPr>
          <t>HP: Holiday Premium Pay</t>
        </r>
      </text>
    </comment>
    <comment ref="F5" authorId="0" shapeId="0" xr:uid="{00000000-0006-0000-0700-000003000000}">
      <text>
        <r>
          <rPr>
            <b/>
            <sz val="9"/>
            <color indexed="81"/>
            <rFont val="Tahoma"/>
            <family val="2"/>
          </rPr>
          <t>OC: On Call Hours</t>
        </r>
      </text>
    </comment>
    <comment ref="G5" authorId="0" shapeId="0" xr:uid="{00000000-0006-0000-0700-000004000000}">
      <text>
        <r>
          <rPr>
            <b/>
            <sz val="9"/>
            <color indexed="81"/>
            <rFont val="Tahoma"/>
            <family val="2"/>
          </rPr>
          <t>CB 1.5 : Call Back at Time and a Half (1.5)</t>
        </r>
      </text>
    </comment>
    <comment ref="H5" authorId="0" shapeId="0" xr:uid="{00000000-0006-0000-0700-000005000000}">
      <text>
        <r>
          <rPr>
            <b/>
            <sz val="9"/>
            <color indexed="81"/>
            <rFont val="Tahoma"/>
            <family val="2"/>
          </rPr>
          <t>CB 1.0 : Call Back at Straight Time (1.0)</t>
        </r>
      </text>
    </comment>
    <comment ref="I5" authorId="0" shapeId="0" xr:uid="{00000000-0006-0000-07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700-000007000000}">
      <text>
        <r>
          <rPr>
            <b/>
            <sz val="9"/>
            <color indexed="81"/>
            <rFont val="Tahoma"/>
            <family val="2"/>
          </rPr>
          <t>O: Overtime Earned</t>
        </r>
      </text>
    </comment>
    <comment ref="K5" authorId="0" shapeId="0" xr:uid="{00000000-0006-0000-0700-000008000000}">
      <text>
        <r>
          <rPr>
            <b/>
            <sz val="9"/>
            <color indexed="81"/>
            <rFont val="Tahoma"/>
            <family val="2"/>
          </rPr>
          <t>CU:Comp Time Used</t>
        </r>
      </text>
    </comment>
    <comment ref="L5" authorId="1" shapeId="0" xr:uid="{00000000-0006-0000-0700-000009000000}">
      <text>
        <r>
          <rPr>
            <b/>
            <sz val="9"/>
            <color indexed="81"/>
            <rFont val="Tahoma"/>
            <family val="2"/>
          </rPr>
          <t xml:space="preserve">V: Vacation 
</t>
        </r>
        <r>
          <rPr>
            <sz val="9"/>
            <color indexed="81"/>
            <rFont val="Tahoma"/>
            <family val="2"/>
          </rPr>
          <t xml:space="preserve">
</t>
        </r>
      </text>
    </comment>
    <comment ref="M5" authorId="0" shapeId="0" xr:uid="{00000000-0006-0000-0700-00000A000000}">
      <text>
        <r>
          <rPr>
            <b/>
            <sz val="9"/>
            <color indexed="81"/>
            <rFont val="Tahoma"/>
            <family val="2"/>
          </rPr>
          <t>S: Sick</t>
        </r>
      </text>
    </comment>
    <comment ref="N5" authorId="0" shapeId="0" xr:uid="{00000000-0006-0000-0700-00000B000000}">
      <text>
        <r>
          <rPr>
            <b/>
            <sz val="9"/>
            <color indexed="81"/>
            <rFont val="Tahoma"/>
            <family val="2"/>
          </rPr>
          <t>CI:</t>
        </r>
        <r>
          <rPr>
            <sz val="9"/>
            <color indexed="81"/>
            <rFont val="Tahoma"/>
            <family val="2"/>
          </rPr>
          <t xml:space="preserve"> Community Involvment
</t>
        </r>
      </text>
    </comment>
    <comment ref="O5" authorId="0" shapeId="0" xr:uid="{00000000-0006-0000-0700-00000C000000}">
      <text>
        <r>
          <rPr>
            <b/>
            <sz val="9"/>
            <color indexed="81"/>
            <rFont val="Tahoma"/>
            <family val="2"/>
          </rPr>
          <t>BL: Bonus Leave</t>
        </r>
      </text>
    </comment>
    <comment ref="P5" authorId="0" shapeId="0" xr:uid="{00000000-0006-0000-0700-00000D000000}">
      <text>
        <r>
          <rPr>
            <b/>
            <sz val="9"/>
            <color indexed="81"/>
            <rFont val="Tahoma"/>
            <family val="2"/>
          </rPr>
          <t>H: Holiday.
When the university is closed on a holiday, mark the hours here.</t>
        </r>
      </text>
    </comment>
    <comment ref="Q5" authorId="1" shapeId="0" xr:uid="{5ED02562-7BE0-40F9-8207-1B3FAB9734D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5" authorId="0" shapeId="0" xr:uid="{00000000-0006-0000-0700-00000F000000}">
      <text>
        <r>
          <rPr>
            <b/>
            <sz val="9"/>
            <color indexed="81"/>
            <rFont val="Tahoma"/>
            <family val="2"/>
          </rPr>
          <t>AM: Adverse Weather Makeup Hours
Indicate time worked that will be used to make up time taken off due to adverse weather.</t>
        </r>
      </text>
    </comment>
    <comment ref="U5" authorId="0" shapeId="0" xr:uid="{00000000-0006-0000-0700-000010000000}">
      <text>
        <r>
          <rPr>
            <b/>
            <sz val="9"/>
            <color indexed="81"/>
            <rFont val="Tahoma"/>
            <family val="2"/>
          </rPr>
          <t>AP: Adverse Weather Time Not Worked</t>
        </r>
      </text>
    </comment>
    <comment ref="V5" authorId="0" shapeId="0" xr:uid="{00000000-0006-0000-0700-000011000000}">
      <text>
        <r>
          <rPr>
            <b/>
            <sz val="9"/>
            <color indexed="81"/>
            <rFont val="Tahoma"/>
            <family val="2"/>
          </rPr>
          <t>AWLW: Adverse Weather Leave Without Pay</t>
        </r>
      </text>
    </comment>
    <comment ref="D17" authorId="0" shapeId="0" xr:uid="{00000000-0006-0000-0700-000012000000}">
      <text>
        <r>
          <rPr>
            <b/>
            <sz val="9"/>
            <color indexed="81"/>
            <rFont val="Tahoma"/>
            <family val="2"/>
          </rPr>
          <t>SP: Shift Pay</t>
        </r>
      </text>
    </comment>
    <comment ref="E17" authorId="0" shapeId="0" xr:uid="{00000000-0006-0000-0700-000013000000}">
      <text>
        <r>
          <rPr>
            <b/>
            <sz val="9"/>
            <color indexed="81"/>
            <rFont val="Tahoma"/>
            <family val="2"/>
          </rPr>
          <t>HP: Holiday Premium Pay</t>
        </r>
      </text>
    </comment>
    <comment ref="F17" authorId="0" shapeId="0" xr:uid="{00000000-0006-0000-0700-000014000000}">
      <text>
        <r>
          <rPr>
            <b/>
            <sz val="9"/>
            <color indexed="81"/>
            <rFont val="Tahoma"/>
            <family val="2"/>
          </rPr>
          <t>OC: On Call Hours</t>
        </r>
      </text>
    </comment>
    <comment ref="G17" authorId="0" shapeId="0" xr:uid="{00000000-0006-0000-0700-000015000000}">
      <text>
        <r>
          <rPr>
            <b/>
            <sz val="9"/>
            <color indexed="81"/>
            <rFont val="Tahoma"/>
            <family val="2"/>
          </rPr>
          <t>CB 1.5 : Call Back at Time and a Half (1.5)</t>
        </r>
      </text>
    </comment>
    <comment ref="H17" authorId="0" shapeId="0" xr:uid="{00000000-0006-0000-0700-000016000000}">
      <text>
        <r>
          <rPr>
            <b/>
            <sz val="9"/>
            <color indexed="81"/>
            <rFont val="Tahoma"/>
            <family val="2"/>
          </rPr>
          <t>CB 1.0 : Call Back at Straight Time (1.0)</t>
        </r>
      </text>
    </comment>
    <comment ref="I17" authorId="0" shapeId="0" xr:uid="{00000000-0006-0000-07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700-000018000000}">
      <text>
        <r>
          <rPr>
            <b/>
            <sz val="9"/>
            <color indexed="81"/>
            <rFont val="Tahoma"/>
            <family val="2"/>
          </rPr>
          <t>O: Overtime Earned</t>
        </r>
      </text>
    </comment>
    <comment ref="K17" authorId="0" shapeId="0" xr:uid="{00000000-0006-0000-0700-000019000000}">
      <text>
        <r>
          <rPr>
            <b/>
            <sz val="9"/>
            <color indexed="81"/>
            <rFont val="Tahoma"/>
            <family val="2"/>
          </rPr>
          <t>CU:Comp Time Used</t>
        </r>
      </text>
    </comment>
    <comment ref="L17" authorId="1" shapeId="0" xr:uid="{00000000-0006-0000-0700-00001A000000}">
      <text>
        <r>
          <rPr>
            <b/>
            <sz val="9"/>
            <color indexed="81"/>
            <rFont val="Tahoma"/>
            <family val="2"/>
          </rPr>
          <t xml:space="preserve">V: Vacation 
</t>
        </r>
        <r>
          <rPr>
            <sz val="9"/>
            <color indexed="81"/>
            <rFont val="Tahoma"/>
            <family val="2"/>
          </rPr>
          <t xml:space="preserve">
</t>
        </r>
      </text>
    </comment>
    <comment ref="M17" authorId="0" shapeId="0" xr:uid="{00000000-0006-0000-0700-00001B000000}">
      <text>
        <r>
          <rPr>
            <b/>
            <sz val="9"/>
            <color indexed="81"/>
            <rFont val="Tahoma"/>
            <family val="2"/>
          </rPr>
          <t>S: Sick</t>
        </r>
      </text>
    </comment>
    <comment ref="N17" authorId="0" shapeId="0" xr:uid="{00000000-0006-0000-0700-00001C000000}">
      <text>
        <r>
          <rPr>
            <b/>
            <sz val="9"/>
            <color indexed="81"/>
            <rFont val="Tahoma"/>
            <family val="2"/>
          </rPr>
          <t>CI:</t>
        </r>
        <r>
          <rPr>
            <sz val="9"/>
            <color indexed="81"/>
            <rFont val="Tahoma"/>
            <family val="2"/>
          </rPr>
          <t xml:space="preserve"> Community Involvment
</t>
        </r>
      </text>
    </comment>
    <comment ref="O17" authorId="0" shapeId="0" xr:uid="{00000000-0006-0000-0700-00001D000000}">
      <text>
        <r>
          <rPr>
            <b/>
            <sz val="9"/>
            <color indexed="81"/>
            <rFont val="Tahoma"/>
            <family val="2"/>
          </rPr>
          <t>BL: Bonus Leave</t>
        </r>
      </text>
    </comment>
    <comment ref="P17" authorId="0" shapeId="0" xr:uid="{00000000-0006-0000-0700-00001E000000}">
      <text>
        <r>
          <rPr>
            <b/>
            <sz val="9"/>
            <color indexed="81"/>
            <rFont val="Tahoma"/>
            <family val="2"/>
          </rPr>
          <t>H: Holiday.
When the university is closed on a holiday, mark the hours here.</t>
        </r>
      </text>
    </comment>
    <comment ref="Q17" authorId="1" shapeId="0" xr:uid="{60210BAF-944C-4744-B30B-946AAB5E733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17" authorId="0" shapeId="0" xr:uid="{00000000-0006-0000-0700-000020000000}">
      <text>
        <r>
          <rPr>
            <b/>
            <sz val="9"/>
            <color indexed="81"/>
            <rFont val="Tahoma"/>
            <family val="2"/>
          </rPr>
          <t>AM: Adverse Weather Makeup Hours
Indicate time worked that will be used to make up time taken off due to adverse weather.</t>
        </r>
      </text>
    </comment>
    <comment ref="U17" authorId="0" shapeId="0" xr:uid="{00000000-0006-0000-0700-000021000000}">
      <text>
        <r>
          <rPr>
            <b/>
            <sz val="9"/>
            <color indexed="81"/>
            <rFont val="Tahoma"/>
            <family val="2"/>
          </rPr>
          <t>AP: Adverse Weather Time Not Worked</t>
        </r>
      </text>
    </comment>
    <comment ref="V17" authorId="0" shapeId="0" xr:uid="{00000000-0006-0000-0700-000022000000}">
      <text>
        <r>
          <rPr>
            <b/>
            <sz val="9"/>
            <color indexed="81"/>
            <rFont val="Tahoma"/>
            <family val="2"/>
          </rPr>
          <t>AWLW: Adverse Weather Leave Without Pay</t>
        </r>
      </text>
    </comment>
    <comment ref="D29" authorId="0" shapeId="0" xr:uid="{00000000-0006-0000-0700-000023000000}">
      <text>
        <r>
          <rPr>
            <b/>
            <sz val="9"/>
            <color indexed="81"/>
            <rFont val="Tahoma"/>
            <family val="2"/>
          </rPr>
          <t>SP: Shift Pay</t>
        </r>
      </text>
    </comment>
    <comment ref="E29" authorId="0" shapeId="0" xr:uid="{00000000-0006-0000-0700-000024000000}">
      <text>
        <r>
          <rPr>
            <b/>
            <sz val="9"/>
            <color indexed="81"/>
            <rFont val="Tahoma"/>
            <family val="2"/>
          </rPr>
          <t>HP: Holiday Premium Pay</t>
        </r>
      </text>
    </comment>
    <comment ref="F29" authorId="0" shapeId="0" xr:uid="{00000000-0006-0000-0700-000025000000}">
      <text>
        <r>
          <rPr>
            <b/>
            <sz val="9"/>
            <color indexed="81"/>
            <rFont val="Tahoma"/>
            <family val="2"/>
          </rPr>
          <t>OC: On Call Hours</t>
        </r>
      </text>
    </comment>
    <comment ref="G29" authorId="0" shapeId="0" xr:uid="{00000000-0006-0000-0700-000026000000}">
      <text>
        <r>
          <rPr>
            <b/>
            <sz val="9"/>
            <color indexed="81"/>
            <rFont val="Tahoma"/>
            <family val="2"/>
          </rPr>
          <t>CB 1.5 : Call Back at Time and a Half (1.5)</t>
        </r>
      </text>
    </comment>
    <comment ref="H29" authorId="0" shapeId="0" xr:uid="{00000000-0006-0000-0700-000027000000}">
      <text>
        <r>
          <rPr>
            <b/>
            <sz val="9"/>
            <color indexed="81"/>
            <rFont val="Tahoma"/>
            <family val="2"/>
          </rPr>
          <t>CB 1.0 : Call Back at Straight Time (1.0)</t>
        </r>
      </text>
    </comment>
    <comment ref="I29" authorId="0" shapeId="0" xr:uid="{00000000-0006-0000-07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700-000029000000}">
      <text>
        <r>
          <rPr>
            <b/>
            <sz val="9"/>
            <color indexed="81"/>
            <rFont val="Tahoma"/>
            <family val="2"/>
          </rPr>
          <t>O: Overtime Earned</t>
        </r>
      </text>
    </comment>
    <comment ref="K29" authorId="0" shapeId="0" xr:uid="{00000000-0006-0000-0700-00002A000000}">
      <text>
        <r>
          <rPr>
            <b/>
            <sz val="9"/>
            <color indexed="81"/>
            <rFont val="Tahoma"/>
            <family val="2"/>
          </rPr>
          <t>CU:Comp Time Used</t>
        </r>
      </text>
    </comment>
    <comment ref="L29" authorId="1" shapeId="0" xr:uid="{00000000-0006-0000-0700-00002B000000}">
      <text>
        <r>
          <rPr>
            <b/>
            <sz val="9"/>
            <color indexed="81"/>
            <rFont val="Tahoma"/>
            <family val="2"/>
          </rPr>
          <t xml:space="preserve">V: Vacation 
</t>
        </r>
        <r>
          <rPr>
            <sz val="9"/>
            <color indexed="81"/>
            <rFont val="Tahoma"/>
            <family val="2"/>
          </rPr>
          <t xml:space="preserve">
</t>
        </r>
      </text>
    </comment>
    <comment ref="M29" authorId="0" shapeId="0" xr:uid="{00000000-0006-0000-0700-00002C000000}">
      <text>
        <r>
          <rPr>
            <b/>
            <sz val="9"/>
            <color indexed="81"/>
            <rFont val="Tahoma"/>
            <family val="2"/>
          </rPr>
          <t>S: Sick</t>
        </r>
      </text>
    </comment>
    <comment ref="N29" authorId="0" shapeId="0" xr:uid="{00000000-0006-0000-0700-00002D000000}">
      <text>
        <r>
          <rPr>
            <b/>
            <sz val="9"/>
            <color indexed="81"/>
            <rFont val="Tahoma"/>
            <family val="2"/>
          </rPr>
          <t>CI:</t>
        </r>
        <r>
          <rPr>
            <sz val="9"/>
            <color indexed="81"/>
            <rFont val="Tahoma"/>
            <family val="2"/>
          </rPr>
          <t xml:space="preserve"> Community Involvment
</t>
        </r>
      </text>
    </comment>
    <comment ref="O29" authorId="0" shapeId="0" xr:uid="{00000000-0006-0000-0700-00002E000000}">
      <text>
        <r>
          <rPr>
            <b/>
            <sz val="9"/>
            <color indexed="81"/>
            <rFont val="Tahoma"/>
            <family val="2"/>
          </rPr>
          <t>BL: Bonus Leave</t>
        </r>
      </text>
    </comment>
    <comment ref="P29" authorId="0" shapeId="0" xr:uid="{00000000-0006-0000-0700-00002F000000}">
      <text>
        <r>
          <rPr>
            <b/>
            <sz val="9"/>
            <color indexed="81"/>
            <rFont val="Tahoma"/>
            <family val="2"/>
          </rPr>
          <t>H: Holiday.
When the university is closed on a holiday, mark the hours here.</t>
        </r>
      </text>
    </comment>
    <comment ref="Q29" authorId="1" shapeId="0" xr:uid="{9356594C-02CC-419E-B92D-FFAB7ABE059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29" authorId="0" shapeId="0" xr:uid="{00000000-0006-0000-0700-000031000000}">
      <text>
        <r>
          <rPr>
            <b/>
            <sz val="9"/>
            <color indexed="81"/>
            <rFont val="Tahoma"/>
            <family val="2"/>
          </rPr>
          <t>AM: Adverse Weather Makeup Hours
Indicate time worked that will be used to make up time taken off due to adverse weather.</t>
        </r>
      </text>
    </comment>
    <comment ref="U29" authorId="0" shapeId="0" xr:uid="{00000000-0006-0000-0700-000032000000}">
      <text>
        <r>
          <rPr>
            <b/>
            <sz val="9"/>
            <color indexed="81"/>
            <rFont val="Tahoma"/>
            <family val="2"/>
          </rPr>
          <t>AP: Adverse Weather Time Not Worked</t>
        </r>
      </text>
    </comment>
    <comment ref="V29" authorId="0" shapeId="0" xr:uid="{00000000-0006-0000-0700-000033000000}">
      <text>
        <r>
          <rPr>
            <b/>
            <sz val="9"/>
            <color indexed="81"/>
            <rFont val="Tahoma"/>
            <family val="2"/>
          </rPr>
          <t>AWLW: Adverse Weather Leave Without Pay</t>
        </r>
      </text>
    </comment>
    <comment ref="D41" authorId="0" shapeId="0" xr:uid="{00000000-0006-0000-0700-000034000000}">
      <text>
        <r>
          <rPr>
            <b/>
            <sz val="9"/>
            <color indexed="81"/>
            <rFont val="Tahoma"/>
            <family val="2"/>
          </rPr>
          <t>SP: Shift Pay</t>
        </r>
      </text>
    </comment>
    <comment ref="E41" authorId="0" shapeId="0" xr:uid="{00000000-0006-0000-0700-000035000000}">
      <text>
        <r>
          <rPr>
            <b/>
            <sz val="9"/>
            <color indexed="81"/>
            <rFont val="Tahoma"/>
            <family val="2"/>
          </rPr>
          <t>HP: Holiday Premium Pay</t>
        </r>
      </text>
    </comment>
    <comment ref="F41" authorId="0" shapeId="0" xr:uid="{00000000-0006-0000-0700-000036000000}">
      <text>
        <r>
          <rPr>
            <b/>
            <sz val="9"/>
            <color indexed="81"/>
            <rFont val="Tahoma"/>
            <family val="2"/>
          </rPr>
          <t>OC: On Call Hours</t>
        </r>
      </text>
    </comment>
    <comment ref="G41" authorId="0" shapeId="0" xr:uid="{00000000-0006-0000-0700-000037000000}">
      <text>
        <r>
          <rPr>
            <b/>
            <sz val="9"/>
            <color indexed="81"/>
            <rFont val="Tahoma"/>
            <family val="2"/>
          </rPr>
          <t>CB 1.5 : Call Back at Time and a Half (1.5)</t>
        </r>
      </text>
    </comment>
    <comment ref="H41" authorId="0" shapeId="0" xr:uid="{00000000-0006-0000-0700-000038000000}">
      <text>
        <r>
          <rPr>
            <b/>
            <sz val="9"/>
            <color indexed="81"/>
            <rFont val="Tahoma"/>
            <family val="2"/>
          </rPr>
          <t>CB 1.0 : Call Back at Straight Time (1.0)</t>
        </r>
      </text>
    </comment>
    <comment ref="I41" authorId="0" shapeId="0" xr:uid="{00000000-0006-0000-07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700-00003A000000}">
      <text>
        <r>
          <rPr>
            <b/>
            <sz val="9"/>
            <color indexed="81"/>
            <rFont val="Tahoma"/>
            <family val="2"/>
          </rPr>
          <t>O: Overtime Earned</t>
        </r>
      </text>
    </comment>
    <comment ref="K41" authorId="0" shapeId="0" xr:uid="{00000000-0006-0000-0700-00003B000000}">
      <text>
        <r>
          <rPr>
            <b/>
            <sz val="9"/>
            <color indexed="81"/>
            <rFont val="Tahoma"/>
            <family val="2"/>
          </rPr>
          <t>CU:Comp Time Used</t>
        </r>
      </text>
    </comment>
    <comment ref="L41" authorId="1" shapeId="0" xr:uid="{00000000-0006-0000-0700-00003C000000}">
      <text>
        <r>
          <rPr>
            <b/>
            <sz val="9"/>
            <color indexed="81"/>
            <rFont val="Tahoma"/>
            <family val="2"/>
          </rPr>
          <t xml:space="preserve">V: Vacation 
</t>
        </r>
        <r>
          <rPr>
            <sz val="9"/>
            <color indexed="81"/>
            <rFont val="Tahoma"/>
            <family val="2"/>
          </rPr>
          <t xml:space="preserve">
</t>
        </r>
      </text>
    </comment>
    <comment ref="M41" authorId="0" shapeId="0" xr:uid="{00000000-0006-0000-0700-00003D000000}">
      <text>
        <r>
          <rPr>
            <b/>
            <sz val="9"/>
            <color indexed="81"/>
            <rFont val="Tahoma"/>
            <family val="2"/>
          </rPr>
          <t>S: Sick</t>
        </r>
      </text>
    </comment>
    <comment ref="N41" authorId="0" shapeId="0" xr:uid="{00000000-0006-0000-0700-00003E000000}">
      <text>
        <r>
          <rPr>
            <b/>
            <sz val="9"/>
            <color indexed="81"/>
            <rFont val="Tahoma"/>
            <family val="2"/>
          </rPr>
          <t>CI:</t>
        </r>
        <r>
          <rPr>
            <sz val="9"/>
            <color indexed="81"/>
            <rFont val="Tahoma"/>
            <family val="2"/>
          </rPr>
          <t xml:space="preserve"> Community Involvment
</t>
        </r>
      </text>
    </comment>
    <comment ref="O41" authorId="0" shapeId="0" xr:uid="{00000000-0006-0000-0700-00003F000000}">
      <text>
        <r>
          <rPr>
            <b/>
            <sz val="9"/>
            <color indexed="81"/>
            <rFont val="Tahoma"/>
            <family val="2"/>
          </rPr>
          <t>BL: Bonus Leave</t>
        </r>
      </text>
    </comment>
    <comment ref="P41" authorId="0" shapeId="0" xr:uid="{00000000-0006-0000-0700-000040000000}">
      <text>
        <r>
          <rPr>
            <b/>
            <sz val="9"/>
            <color indexed="81"/>
            <rFont val="Tahoma"/>
            <family val="2"/>
          </rPr>
          <t>H: Holiday.
When the university is closed on a holiday, mark the hours here.</t>
        </r>
      </text>
    </comment>
    <comment ref="Q41" authorId="1" shapeId="0" xr:uid="{77D76B57-C5E8-4A8F-B020-E0FD95ACEB3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1" authorId="0" shapeId="0" xr:uid="{00000000-0006-0000-0700-000042000000}">
      <text>
        <r>
          <rPr>
            <b/>
            <sz val="9"/>
            <color indexed="81"/>
            <rFont val="Tahoma"/>
            <family val="2"/>
          </rPr>
          <t>AM: Adverse Weather Makeup Hours
Indicate time worked that will be used to make up time taken off due to adverse weather.</t>
        </r>
      </text>
    </comment>
    <comment ref="U41" authorId="0" shapeId="0" xr:uid="{00000000-0006-0000-0700-000043000000}">
      <text>
        <r>
          <rPr>
            <b/>
            <sz val="9"/>
            <color indexed="81"/>
            <rFont val="Tahoma"/>
            <family val="2"/>
          </rPr>
          <t>AP: Adverse Weather Time Not Worked</t>
        </r>
      </text>
    </comment>
    <comment ref="V41" authorId="0" shapeId="0" xr:uid="{00000000-0006-0000-0700-000044000000}">
      <text>
        <r>
          <rPr>
            <b/>
            <sz val="9"/>
            <color indexed="81"/>
            <rFont val="Tahoma"/>
            <family val="2"/>
          </rPr>
          <t>AWLW: Adverse Weather Leave Without Pay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800-000001000000}">
      <text>
        <r>
          <rPr>
            <b/>
            <sz val="9"/>
            <color indexed="81"/>
            <rFont val="Tahoma"/>
            <family val="2"/>
          </rPr>
          <t>SP: Shift Pay</t>
        </r>
      </text>
    </comment>
    <comment ref="E5" authorId="0" shapeId="0" xr:uid="{00000000-0006-0000-0800-000002000000}">
      <text>
        <r>
          <rPr>
            <b/>
            <sz val="9"/>
            <color indexed="81"/>
            <rFont val="Tahoma"/>
            <family val="2"/>
          </rPr>
          <t>HP: Holiday Premium Pay</t>
        </r>
      </text>
    </comment>
    <comment ref="F5" authorId="0" shapeId="0" xr:uid="{00000000-0006-0000-0800-000003000000}">
      <text>
        <r>
          <rPr>
            <b/>
            <sz val="9"/>
            <color indexed="81"/>
            <rFont val="Tahoma"/>
            <family val="2"/>
          </rPr>
          <t>OC: On Call Hours</t>
        </r>
      </text>
    </comment>
    <comment ref="G5" authorId="0" shapeId="0" xr:uid="{00000000-0006-0000-0800-000004000000}">
      <text>
        <r>
          <rPr>
            <b/>
            <sz val="9"/>
            <color indexed="81"/>
            <rFont val="Tahoma"/>
            <family val="2"/>
          </rPr>
          <t xml:space="preserve">COVID-19 Mandatory On Site Work
</t>
        </r>
      </text>
    </comment>
    <comment ref="H5" authorId="0" shapeId="0" xr:uid="{C54B7214-8643-45F5-B91A-F0B2ABFB16BF}">
      <text>
        <r>
          <rPr>
            <b/>
            <sz val="9"/>
            <color indexed="81"/>
            <rFont val="Tahoma"/>
            <family val="2"/>
          </rPr>
          <t xml:space="preserve">CB1.5:Call Back at 1.5
CB1.0:Call Back at 1.0
</t>
        </r>
      </text>
    </comment>
    <comment ref="J5" authorId="0" shapeId="0" xr:uid="{00000000-0006-0000-08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00000000-0006-0000-0800-000007000000}">
      <text>
        <r>
          <rPr>
            <b/>
            <sz val="9"/>
            <color indexed="81"/>
            <rFont val="Tahoma"/>
            <family val="2"/>
          </rPr>
          <t>O: Overtime Earned</t>
        </r>
      </text>
    </comment>
    <comment ref="L5" authorId="0" shapeId="0" xr:uid="{00000000-0006-0000-0800-000008000000}">
      <text>
        <r>
          <rPr>
            <b/>
            <sz val="9"/>
            <color indexed="81"/>
            <rFont val="Tahoma"/>
            <family val="2"/>
          </rPr>
          <t>CU:Comp Time Used</t>
        </r>
      </text>
    </comment>
    <comment ref="M5" authorId="0" shapeId="0" xr:uid="{01B848A6-875D-4F27-86B3-3362E83F21C8}">
      <text>
        <r>
          <rPr>
            <b/>
            <sz val="9"/>
            <color indexed="81"/>
            <rFont val="Tahoma"/>
            <family val="2"/>
          </rPr>
          <t xml:space="preserve">C19 Mandatory Comp Time Used
</t>
        </r>
      </text>
    </comment>
    <comment ref="N5" authorId="1" shapeId="0" xr:uid="{00000000-0006-0000-0800-000009000000}">
      <text>
        <r>
          <rPr>
            <b/>
            <sz val="9"/>
            <color indexed="81"/>
            <rFont val="Tahoma"/>
            <family val="2"/>
          </rPr>
          <t xml:space="preserve">V: Vacation 
</t>
        </r>
        <r>
          <rPr>
            <sz val="9"/>
            <color indexed="81"/>
            <rFont val="Tahoma"/>
            <family val="2"/>
          </rPr>
          <t xml:space="preserve">
</t>
        </r>
      </text>
    </comment>
    <comment ref="O5" authorId="0" shapeId="0" xr:uid="{00000000-0006-0000-0800-00000A000000}">
      <text>
        <r>
          <rPr>
            <b/>
            <sz val="9"/>
            <color indexed="81"/>
            <rFont val="Tahoma"/>
            <family val="2"/>
          </rPr>
          <t>S: Sick</t>
        </r>
      </text>
    </comment>
    <comment ref="P5" authorId="0" shapeId="0" xr:uid="{00000000-0006-0000-0800-00000B000000}">
      <text>
        <r>
          <rPr>
            <b/>
            <sz val="9"/>
            <color indexed="81"/>
            <rFont val="Tahoma"/>
            <family val="2"/>
          </rPr>
          <t>CI:</t>
        </r>
        <r>
          <rPr>
            <sz val="9"/>
            <color indexed="81"/>
            <rFont val="Tahoma"/>
            <family val="2"/>
          </rPr>
          <t xml:space="preserve"> Community Involvment
</t>
        </r>
      </text>
    </comment>
    <comment ref="Q5" authorId="0" shapeId="0" xr:uid="{00000000-0006-0000-0800-00000C000000}">
      <text>
        <r>
          <rPr>
            <b/>
            <sz val="9"/>
            <color indexed="81"/>
            <rFont val="Tahoma"/>
            <family val="2"/>
          </rPr>
          <t>BL: Bonus Leave</t>
        </r>
      </text>
    </comment>
    <comment ref="R5" authorId="0" shapeId="0" xr:uid="{00000000-0006-0000-0800-00000D000000}">
      <text>
        <r>
          <rPr>
            <b/>
            <sz val="9"/>
            <color indexed="81"/>
            <rFont val="Tahoma"/>
            <family val="2"/>
          </rPr>
          <t>H: Holiday.
When the university is closed on a holiday, mark the hours here.</t>
        </r>
      </text>
    </comment>
    <comment ref="S5" authorId="1" shapeId="0" xr:uid="{2D43CF15-5BCB-4F29-9B50-700A172C7FBC}">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00000000-0006-0000-0800-00000F000000}">
      <text>
        <r>
          <rPr>
            <b/>
            <sz val="9"/>
            <color indexed="81"/>
            <rFont val="Tahoma"/>
            <family val="2"/>
          </rPr>
          <t>AM: Adverse Weather Makeup Hours
Indicate time worked that will be used to make up time taken off due to adverse weather.</t>
        </r>
      </text>
    </comment>
    <comment ref="W5" authorId="0" shapeId="0" xr:uid="{00000000-0006-0000-0800-000010000000}">
      <text>
        <r>
          <rPr>
            <b/>
            <sz val="9"/>
            <color indexed="81"/>
            <rFont val="Tahoma"/>
            <family val="2"/>
          </rPr>
          <t>AP: Adverse Weather Time Not Worked</t>
        </r>
      </text>
    </comment>
    <comment ref="X5" authorId="0" shapeId="0" xr:uid="{00000000-0006-0000-0800-000011000000}">
      <text>
        <r>
          <rPr>
            <b/>
            <sz val="9"/>
            <color indexed="81"/>
            <rFont val="Tahoma"/>
            <family val="2"/>
          </rPr>
          <t>AWLW: Adverse Weather Leave Without Pay</t>
        </r>
      </text>
    </comment>
    <comment ref="D17" authorId="0" shapeId="0" xr:uid="{3F073833-9288-409F-BC3C-A551228BA51F}">
      <text>
        <r>
          <rPr>
            <b/>
            <sz val="9"/>
            <color indexed="81"/>
            <rFont val="Tahoma"/>
            <family val="2"/>
          </rPr>
          <t>SP: Shift Pay</t>
        </r>
      </text>
    </comment>
    <comment ref="E17" authorId="0" shapeId="0" xr:uid="{8E9C08AC-4B0A-437E-8476-37A4DA7D2CE2}">
      <text>
        <r>
          <rPr>
            <b/>
            <sz val="9"/>
            <color indexed="81"/>
            <rFont val="Tahoma"/>
            <family val="2"/>
          </rPr>
          <t>HP: Holiday Premium Pay</t>
        </r>
      </text>
    </comment>
    <comment ref="F17" authorId="0" shapeId="0" xr:uid="{F86DC75D-6DE9-41A2-A5EC-1745BB64C62E}">
      <text>
        <r>
          <rPr>
            <b/>
            <sz val="9"/>
            <color indexed="81"/>
            <rFont val="Tahoma"/>
            <family val="2"/>
          </rPr>
          <t>OC: On Call Hours</t>
        </r>
      </text>
    </comment>
    <comment ref="G17" authorId="0" shapeId="0" xr:uid="{314B7850-0E4D-4BC0-B68A-108038E6DA62}">
      <text>
        <r>
          <rPr>
            <b/>
            <sz val="9"/>
            <color indexed="81"/>
            <rFont val="Tahoma"/>
            <family val="2"/>
          </rPr>
          <t xml:space="preserve">COVID-19 Mandatory On Site Work
</t>
        </r>
      </text>
    </comment>
    <comment ref="H17" authorId="0" shapeId="0" xr:uid="{23BF51CD-90F2-4BCA-A701-C349AFD05EC9}">
      <text>
        <r>
          <rPr>
            <b/>
            <sz val="9"/>
            <color indexed="81"/>
            <rFont val="Tahoma"/>
            <family val="2"/>
          </rPr>
          <t xml:space="preserve">CB1.5:Call Back at 1.5
CB1.0:Call Back at 1.0
</t>
        </r>
      </text>
    </comment>
    <comment ref="J17" authorId="0" shapeId="0" xr:uid="{9A202046-E98D-446F-8951-225BEFA67C5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107E186F-324C-4674-8C21-71A68447E132}">
      <text>
        <r>
          <rPr>
            <b/>
            <sz val="9"/>
            <color indexed="81"/>
            <rFont val="Tahoma"/>
            <family val="2"/>
          </rPr>
          <t>O: Overtime Earned</t>
        </r>
      </text>
    </comment>
    <comment ref="L17" authorId="0" shapeId="0" xr:uid="{4F445AA8-F6CF-40B2-B7C8-531F2A99E7CB}">
      <text>
        <r>
          <rPr>
            <b/>
            <sz val="9"/>
            <color indexed="81"/>
            <rFont val="Tahoma"/>
            <family val="2"/>
          </rPr>
          <t>CU:Comp Time Used</t>
        </r>
      </text>
    </comment>
    <comment ref="M17" authorId="0" shapeId="0" xr:uid="{8E6B8466-C8DD-4C3E-AB7A-F0588BAD31C5}">
      <text>
        <r>
          <rPr>
            <b/>
            <sz val="9"/>
            <color indexed="81"/>
            <rFont val="Tahoma"/>
            <family val="2"/>
          </rPr>
          <t xml:space="preserve">C19 Mandatory Comp Time Used
</t>
        </r>
      </text>
    </comment>
    <comment ref="N17" authorId="1" shapeId="0" xr:uid="{C19AB563-642A-4A37-ABA5-45193DAEC6CA}">
      <text>
        <r>
          <rPr>
            <b/>
            <sz val="9"/>
            <color indexed="81"/>
            <rFont val="Tahoma"/>
            <family val="2"/>
          </rPr>
          <t xml:space="preserve">V: Vacation 
</t>
        </r>
        <r>
          <rPr>
            <sz val="9"/>
            <color indexed="81"/>
            <rFont val="Tahoma"/>
            <family val="2"/>
          </rPr>
          <t xml:space="preserve">
</t>
        </r>
      </text>
    </comment>
    <comment ref="O17" authorId="0" shapeId="0" xr:uid="{02DBC176-4528-4908-81F8-3134C30F0DD7}">
      <text>
        <r>
          <rPr>
            <b/>
            <sz val="9"/>
            <color indexed="81"/>
            <rFont val="Tahoma"/>
            <family val="2"/>
          </rPr>
          <t>S: Sick</t>
        </r>
      </text>
    </comment>
    <comment ref="P17" authorId="0" shapeId="0" xr:uid="{20CF6057-7514-4EE7-BBBE-3732C0BC55F3}">
      <text>
        <r>
          <rPr>
            <b/>
            <sz val="9"/>
            <color indexed="81"/>
            <rFont val="Tahoma"/>
            <family val="2"/>
          </rPr>
          <t>CI:</t>
        </r>
        <r>
          <rPr>
            <sz val="9"/>
            <color indexed="81"/>
            <rFont val="Tahoma"/>
            <family val="2"/>
          </rPr>
          <t xml:space="preserve"> Community Involvment
</t>
        </r>
      </text>
    </comment>
    <comment ref="Q17" authorId="0" shapeId="0" xr:uid="{10A6A9C7-142F-4934-B65C-4899BF9E5228}">
      <text>
        <r>
          <rPr>
            <b/>
            <sz val="9"/>
            <color indexed="81"/>
            <rFont val="Tahoma"/>
            <family val="2"/>
          </rPr>
          <t>BL: Bonus Leave</t>
        </r>
      </text>
    </comment>
    <comment ref="R17" authorId="0" shapeId="0" xr:uid="{3E0D649A-5537-44F6-8488-484495917C7F}">
      <text>
        <r>
          <rPr>
            <b/>
            <sz val="9"/>
            <color indexed="81"/>
            <rFont val="Tahoma"/>
            <family val="2"/>
          </rPr>
          <t>H: Holiday.
When the university is closed on a holiday, mark the hours here.</t>
        </r>
      </text>
    </comment>
    <comment ref="S17" authorId="1" shapeId="0" xr:uid="{500E77F7-961D-4FD5-B01C-9F3286CD15A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00000000-0006-0000-0800-000020000000}">
      <text>
        <r>
          <rPr>
            <b/>
            <sz val="9"/>
            <color indexed="81"/>
            <rFont val="Tahoma"/>
            <family val="2"/>
          </rPr>
          <t>AM: Adverse Weather Makeup Hours
Indicate time worked that will be used to make up time taken off due to adverse weather.</t>
        </r>
      </text>
    </comment>
    <comment ref="W17" authorId="0" shapeId="0" xr:uid="{00000000-0006-0000-0800-000021000000}">
      <text>
        <r>
          <rPr>
            <b/>
            <sz val="9"/>
            <color indexed="81"/>
            <rFont val="Tahoma"/>
            <family val="2"/>
          </rPr>
          <t>AP: Adverse Weather Time Not Worked</t>
        </r>
      </text>
    </comment>
    <comment ref="X17" authorId="0" shapeId="0" xr:uid="{00000000-0006-0000-0800-000022000000}">
      <text>
        <r>
          <rPr>
            <b/>
            <sz val="9"/>
            <color indexed="81"/>
            <rFont val="Tahoma"/>
            <family val="2"/>
          </rPr>
          <t>AWLW: Adverse Weather Leave Without Pay</t>
        </r>
      </text>
    </comment>
    <comment ref="D29" authorId="0" shapeId="0" xr:uid="{D93ED369-D7B5-4CCB-A93A-480E7A2F3294}">
      <text>
        <r>
          <rPr>
            <b/>
            <sz val="9"/>
            <color indexed="81"/>
            <rFont val="Tahoma"/>
            <family val="2"/>
          </rPr>
          <t>SP: Shift Pay</t>
        </r>
      </text>
    </comment>
    <comment ref="E29" authorId="0" shapeId="0" xr:uid="{4B4B9960-84BC-4AF7-8469-13EB45AF9123}">
      <text>
        <r>
          <rPr>
            <b/>
            <sz val="9"/>
            <color indexed="81"/>
            <rFont val="Tahoma"/>
            <family val="2"/>
          </rPr>
          <t>HP: Holiday Premium Pay</t>
        </r>
      </text>
    </comment>
    <comment ref="F29" authorId="0" shapeId="0" xr:uid="{ACB7DF74-CBF2-42FF-8161-EE1653C13F99}">
      <text>
        <r>
          <rPr>
            <b/>
            <sz val="9"/>
            <color indexed="81"/>
            <rFont val="Tahoma"/>
            <family val="2"/>
          </rPr>
          <t>OC: On Call Hours</t>
        </r>
      </text>
    </comment>
    <comment ref="G29" authorId="0" shapeId="0" xr:uid="{0C09D740-6263-468F-B3AB-D5A2BE475681}">
      <text>
        <r>
          <rPr>
            <b/>
            <sz val="9"/>
            <color indexed="81"/>
            <rFont val="Tahoma"/>
            <family val="2"/>
          </rPr>
          <t xml:space="preserve">COVID-19 Mandatory On Site Work
</t>
        </r>
      </text>
    </comment>
    <comment ref="H29" authorId="0" shapeId="0" xr:uid="{9E562403-AFBC-44D6-B599-E0CE29D69264}">
      <text>
        <r>
          <rPr>
            <b/>
            <sz val="9"/>
            <color indexed="81"/>
            <rFont val="Tahoma"/>
            <family val="2"/>
          </rPr>
          <t xml:space="preserve">CB1.5:Call Back at 1.5
CB1.0:Call Back at 1.0
</t>
        </r>
      </text>
    </comment>
    <comment ref="J29" authorId="0" shapeId="0" xr:uid="{92EF3911-808F-4123-A39A-437421D5F5F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1C008CF1-5D2D-4EC9-8A96-D70B2CB3A409}">
      <text>
        <r>
          <rPr>
            <b/>
            <sz val="9"/>
            <color indexed="81"/>
            <rFont val="Tahoma"/>
            <family val="2"/>
          </rPr>
          <t>O: Overtime Earned</t>
        </r>
      </text>
    </comment>
    <comment ref="L29" authorId="0" shapeId="0" xr:uid="{888DAF5F-E7D1-4301-82CF-E6DAD23CF320}">
      <text>
        <r>
          <rPr>
            <b/>
            <sz val="9"/>
            <color indexed="81"/>
            <rFont val="Tahoma"/>
            <family val="2"/>
          </rPr>
          <t>CU:Comp Time Used</t>
        </r>
      </text>
    </comment>
    <comment ref="M29" authorId="0" shapeId="0" xr:uid="{C99A72FE-0065-420A-9C5C-A0FA99758C13}">
      <text>
        <r>
          <rPr>
            <b/>
            <sz val="9"/>
            <color indexed="81"/>
            <rFont val="Tahoma"/>
            <family val="2"/>
          </rPr>
          <t xml:space="preserve">C19 Mandatory Comp Time Used
</t>
        </r>
      </text>
    </comment>
    <comment ref="N29" authorId="1" shapeId="0" xr:uid="{BBBCA3E8-3CB3-44F0-A35A-DE55BD77AE6B}">
      <text>
        <r>
          <rPr>
            <b/>
            <sz val="9"/>
            <color indexed="81"/>
            <rFont val="Tahoma"/>
            <family val="2"/>
          </rPr>
          <t xml:space="preserve">V: Vacation 
</t>
        </r>
        <r>
          <rPr>
            <sz val="9"/>
            <color indexed="81"/>
            <rFont val="Tahoma"/>
            <family val="2"/>
          </rPr>
          <t xml:space="preserve">
</t>
        </r>
      </text>
    </comment>
    <comment ref="O29" authorId="0" shapeId="0" xr:uid="{2CDF2CE5-8419-4E42-8A7B-5CC794B7DD89}">
      <text>
        <r>
          <rPr>
            <b/>
            <sz val="9"/>
            <color indexed="81"/>
            <rFont val="Tahoma"/>
            <family val="2"/>
          </rPr>
          <t>S: Sick</t>
        </r>
      </text>
    </comment>
    <comment ref="P29" authorId="0" shapeId="0" xr:uid="{9FFD1000-89FA-4CCC-B094-9504051DA628}">
      <text>
        <r>
          <rPr>
            <b/>
            <sz val="9"/>
            <color indexed="81"/>
            <rFont val="Tahoma"/>
            <family val="2"/>
          </rPr>
          <t>CI:</t>
        </r>
        <r>
          <rPr>
            <sz val="9"/>
            <color indexed="81"/>
            <rFont val="Tahoma"/>
            <family val="2"/>
          </rPr>
          <t xml:space="preserve"> Community Involvment
</t>
        </r>
      </text>
    </comment>
    <comment ref="Q29" authorId="0" shapeId="0" xr:uid="{EF2B0FD8-0F24-4010-A08B-7AA09E25B391}">
      <text>
        <r>
          <rPr>
            <b/>
            <sz val="9"/>
            <color indexed="81"/>
            <rFont val="Tahoma"/>
            <family val="2"/>
          </rPr>
          <t>BL: Bonus Leave</t>
        </r>
      </text>
    </comment>
    <comment ref="R29" authorId="0" shapeId="0" xr:uid="{2841C20D-3905-49A4-8441-BE4919A5A937}">
      <text>
        <r>
          <rPr>
            <b/>
            <sz val="9"/>
            <color indexed="81"/>
            <rFont val="Tahoma"/>
            <family val="2"/>
          </rPr>
          <t>H: Holiday.
When the university is closed on a holiday, mark the hours here.</t>
        </r>
      </text>
    </comment>
    <comment ref="S29" authorId="1" shapeId="0" xr:uid="{98D5DA24-A726-4DB9-A5CC-F8DDC19C328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00000000-0006-0000-0800-000031000000}">
      <text>
        <r>
          <rPr>
            <b/>
            <sz val="9"/>
            <color indexed="81"/>
            <rFont val="Tahoma"/>
            <family val="2"/>
          </rPr>
          <t>AM: Adverse Weather Makeup Hours
Indicate time worked that will be used to make up time taken off due to adverse weather.</t>
        </r>
      </text>
    </comment>
    <comment ref="W29" authorId="0" shapeId="0" xr:uid="{00000000-0006-0000-0800-000032000000}">
      <text>
        <r>
          <rPr>
            <b/>
            <sz val="9"/>
            <color indexed="81"/>
            <rFont val="Tahoma"/>
            <family val="2"/>
          </rPr>
          <t>AP: Adverse Weather Time Not Worked</t>
        </r>
      </text>
    </comment>
    <comment ref="X29" authorId="0" shapeId="0" xr:uid="{00000000-0006-0000-0800-000033000000}">
      <text>
        <r>
          <rPr>
            <b/>
            <sz val="9"/>
            <color indexed="81"/>
            <rFont val="Tahoma"/>
            <family val="2"/>
          </rPr>
          <t>AWLW: Adverse Weather Leave Without Pay</t>
        </r>
      </text>
    </comment>
    <comment ref="D41" authorId="0" shapeId="0" xr:uid="{DF97CB94-4176-4053-B621-81F95B5A35B5}">
      <text>
        <r>
          <rPr>
            <b/>
            <sz val="9"/>
            <color indexed="81"/>
            <rFont val="Tahoma"/>
            <family val="2"/>
          </rPr>
          <t>SP: Shift Pay</t>
        </r>
      </text>
    </comment>
    <comment ref="E41" authorId="0" shapeId="0" xr:uid="{75EE3165-C13B-42CF-B9A2-CA85C5A587E0}">
      <text>
        <r>
          <rPr>
            <b/>
            <sz val="9"/>
            <color indexed="81"/>
            <rFont val="Tahoma"/>
            <family val="2"/>
          </rPr>
          <t>HP: Holiday Premium Pay</t>
        </r>
      </text>
    </comment>
    <comment ref="F41" authorId="0" shapeId="0" xr:uid="{3920335F-C35A-4B41-82F7-DE25082DAA99}">
      <text>
        <r>
          <rPr>
            <b/>
            <sz val="9"/>
            <color indexed="81"/>
            <rFont val="Tahoma"/>
            <family val="2"/>
          </rPr>
          <t>OC: On Call Hours</t>
        </r>
      </text>
    </comment>
    <comment ref="G41" authorId="0" shapeId="0" xr:uid="{1151A4CB-6B41-4B0C-B5CF-441F5E1BE65B}">
      <text>
        <r>
          <rPr>
            <b/>
            <sz val="9"/>
            <color indexed="81"/>
            <rFont val="Tahoma"/>
            <family val="2"/>
          </rPr>
          <t xml:space="preserve">COVID-19 Mandatory On Site Work
</t>
        </r>
      </text>
    </comment>
    <comment ref="H41" authorId="0" shapeId="0" xr:uid="{87BFA014-394D-437D-8210-1D0438781041}">
      <text>
        <r>
          <rPr>
            <b/>
            <sz val="9"/>
            <color indexed="81"/>
            <rFont val="Tahoma"/>
            <family val="2"/>
          </rPr>
          <t xml:space="preserve">CB1.5:Call Back at 1.5
CB1.0:Call Back at 1.0
</t>
        </r>
      </text>
    </comment>
    <comment ref="J41" authorId="0" shapeId="0" xr:uid="{C9CCEFC3-4C0D-4F41-B3A2-244E783A690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C26B9259-56AB-46EF-A709-F07579A2B8BF}">
      <text>
        <r>
          <rPr>
            <b/>
            <sz val="9"/>
            <color indexed="81"/>
            <rFont val="Tahoma"/>
            <family val="2"/>
          </rPr>
          <t>O: Overtime Earned</t>
        </r>
      </text>
    </comment>
    <comment ref="L41" authorId="0" shapeId="0" xr:uid="{5604B73D-42DF-423A-8294-9337E4154257}">
      <text>
        <r>
          <rPr>
            <b/>
            <sz val="9"/>
            <color indexed="81"/>
            <rFont val="Tahoma"/>
            <family val="2"/>
          </rPr>
          <t>CU:Comp Time Used</t>
        </r>
      </text>
    </comment>
    <comment ref="M41" authorId="0" shapeId="0" xr:uid="{1E78FF3D-AFCE-4081-A70A-7EE5DB0E7B51}">
      <text>
        <r>
          <rPr>
            <b/>
            <sz val="9"/>
            <color indexed="81"/>
            <rFont val="Tahoma"/>
            <family val="2"/>
          </rPr>
          <t xml:space="preserve">C19 Mandatory Comp Time Used
</t>
        </r>
      </text>
    </comment>
    <comment ref="N41" authorId="1" shapeId="0" xr:uid="{472069D5-295E-4EC5-A8E1-42210A4DC21A}">
      <text>
        <r>
          <rPr>
            <b/>
            <sz val="9"/>
            <color indexed="81"/>
            <rFont val="Tahoma"/>
            <family val="2"/>
          </rPr>
          <t xml:space="preserve">V: Vacation 
</t>
        </r>
        <r>
          <rPr>
            <sz val="9"/>
            <color indexed="81"/>
            <rFont val="Tahoma"/>
            <family val="2"/>
          </rPr>
          <t xml:space="preserve">
</t>
        </r>
      </text>
    </comment>
    <comment ref="O41" authorId="0" shapeId="0" xr:uid="{FB76D3EC-B176-4200-86D4-515DCC592533}">
      <text>
        <r>
          <rPr>
            <b/>
            <sz val="9"/>
            <color indexed="81"/>
            <rFont val="Tahoma"/>
            <family val="2"/>
          </rPr>
          <t>S: Sick</t>
        </r>
      </text>
    </comment>
    <comment ref="P41" authorId="0" shapeId="0" xr:uid="{8EAD516C-1B72-490F-8EEE-0A6CE8A20A6E}">
      <text>
        <r>
          <rPr>
            <b/>
            <sz val="9"/>
            <color indexed="81"/>
            <rFont val="Tahoma"/>
            <family val="2"/>
          </rPr>
          <t>CI:</t>
        </r>
        <r>
          <rPr>
            <sz val="9"/>
            <color indexed="81"/>
            <rFont val="Tahoma"/>
            <family val="2"/>
          </rPr>
          <t xml:space="preserve"> Community Involvment
</t>
        </r>
      </text>
    </comment>
    <comment ref="Q41" authorId="0" shapeId="0" xr:uid="{F4295456-5862-4811-B1BD-A68D399776A2}">
      <text>
        <r>
          <rPr>
            <b/>
            <sz val="9"/>
            <color indexed="81"/>
            <rFont val="Tahoma"/>
            <family val="2"/>
          </rPr>
          <t>BL: Bonus Leave</t>
        </r>
      </text>
    </comment>
    <comment ref="R41" authorId="0" shapeId="0" xr:uid="{E04F616C-D40C-48EB-9D01-BD50ABC9FF6B}">
      <text>
        <r>
          <rPr>
            <b/>
            <sz val="9"/>
            <color indexed="81"/>
            <rFont val="Tahoma"/>
            <family val="2"/>
          </rPr>
          <t>H: Holiday.
When the university is closed on a holiday, mark the hours here.</t>
        </r>
      </text>
    </comment>
    <comment ref="S41" authorId="1" shapeId="0" xr:uid="{D1A156EA-4521-45E2-AD60-A2995FC50DF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00000000-0006-0000-0800-000042000000}">
      <text>
        <r>
          <rPr>
            <b/>
            <sz val="9"/>
            <color indexed="81"/>
            <rFont val="Tahoma"/>
            <family val="2"/>
          </rPr>
          <t>AM: Adverse Weather Makeup Hours
Indicate time worked that will be used to make up time taken off due to adverse weather.</t>
        </r>
      </text>
    </comment>
    <comment ref="W41" authorId="0" shapeId="0" xr:uid="{00000000-0006-0000-0800-000043000000}">
      <text>
        <r>
          <rPr>
            <b/>
            <sz val="9"/>
            <color indexed="81"/>
            <rFont val="Tahoma"/>
            <family val="2"/>
          </rPr>
          <t>AP: Adverse Weather Time Not Worked</t>
        </r>
      </text>
    </comment>
    <comment ref="X41" authorId="0" shapeId="0" xr:uid="{00000000-0006-0000-0800-000044000000}">
      <text>
        <r>
          <rPr>
            <b/>
            <sz val="9"/>
            <color indexed="81"/>
            <rFont val="Tahoma"/>
            <family val="2"/>
          </rPr>
          <t>AWLW: Adverse Weather Leave Without Pay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67FE2BF0-B409-4293-9BFC-443196CBEA89}">
      <text>
        <r>
          <rPr>
            <b/>
            <sz val="9"/>
            <color indexed="81"/>
            <rFont val="Tahoma"/>
            <family val="2"/>
          </rPr>
          <t>SP: Shift Pay</t>
        </r>
      </text>
    </comment>
    <comment ref="E5" authorId="0" shapeId="0" xr:uid="{05776034-DE70-4E4E-A157-4BA486244094}">
      <text>
        <r>
          <rPr>
            <b/>
            <sz val="9"/>
            <color indexed="81"/>
            <rFont val="Tahoma"/>
            <family val="2"/>
          </rPr>
          <t>HP: Holiday Premium Pay</t>
        </r>
      </text>
    </comment>
    <comment ref="F5" authorId="0" shapeId="0" xr:uid="{114B084A-D3BF-4417-A272-24158194D501}">
      <text>
        <r>
          <rPr>
            <b/>
            <sz val="9"/>
            <color indexed="81"/>
            <rFont val="Tahoma"/>
            <family val="2"/>
          </rPr>
          <t>OC: On Call Hours</t>
        </r>
      </text>
    </comment>
    <comment ref="G5" authorId="0" shapeId="0" xr:uid="{6CFECA4C-F7D5-41D5-AFA6-1838554F5C9F}">
      <text>
        <r>
          <rPr>
            <b/>
            <sz val="9"/>
            <color indexed="81"/>
            <rFont val="Tahoma"/>
            <family val="2"/>
          </rPr>
          <t xml:space="preserve">COVID-19 Mandatory On Site Work
</t>
        </r>
      </text>
    </comment>
    <comment ref="H5" authorId="0" shapeId="0" xr:uid="{D5C29A7E-FDDD-4CDE-8EE6-7988769479B6}">
      <text>
        <r>
          <rPr>
            <b/>
            <sz val="9"/>
            <color indexed="81"/>
            <rFont val="Tahoma"/>
            <family val="2"/>
          </rPr>
          <t xml:space="preserve">CB1.5:Call Back at 1.5
CB1.0:Call Back at 1.0
</t>
        </r>
      </text>
    </comment>
    <comment ref="J5" authorId="0" shapeId="0" xr:uid="{B456D1BE-F437-4BE8-890D-29C2A8E45FA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ACF52F21-652C-47DF-90D3-8E3F1FFF370C}">
      <text>
        <r>
          <rPr>
            <b/>
            <sz val="9"/>
            <color indexed="81"/>
            <rFont val="Tahoma"/>
            <family val="2"/>
          </rPr>
          <t>O: Overtime Earned</t>
        </r>
      </text>
    </comment>
    <comment ref="L5" authorId="0" shapeId="0" xr:uid="{597098FE-31D3-415E-8396-BABC89796997}">
      <text>
        <r>
          <rPr>
            <b/>
            <sz val="9"/>
            <color indexed="81"/>
            <rFont val="Tahoma"/>
            <family val="2"/>
          </rPr>
          <t>CU:Comp Time Used</t>
        </r>
      </text>
    </comment>
    <comment ref="M5" authorId="0" shapeId="0" xr:uid="{CDAFCCE0-B770-4E0A-9964-CB959E44C87F}">
      <text>
        <r>
          <rPr>
            <b/>
            <sz val="9"/>
            <color indexed="81"/>
            <rFont val="Tahoma"/>
            <family val="2"/>
          </rPr>
          <t xml:space="preserve">C19 Mandatory Comp Time Used
</t>
        </r>
      </text>
    </comment>
    <comment ref="N5" authorId="1" shapeId="0" xr:uid="{DBB43160-FE69-492F-8B4E-F6A8E868395A}">
      <text>
        <r>
          <rPr>
            <b/>
            <sz val="9"/>
            <color indexed="81"/>
            <rFont val="Tahoma"/>
            <family val="2"/>
          </rPr>
          <t xml:space="preserve">V: Vacation 
</t>
        </r>
        <r>
          <rPr>
            <sz val="9"/>
            <color indexed="81"/>
            <rFont val="Tahoma"/>
            <family val="2"/>
          </rPr>
          <t xml:space="preserve">
</t>
        </r>
      </text>
    </comment>
    <comment ref="O5" authorId="0" shapeId="0" xr:uid="{FEA0809C-C42C-4830-8AD4-3F05F35C9AFA}">
      <text>
        <r>
          <rPr>
            <b/>
            <sz val="9"/>
            <color indexed="81"/>
            <rFont val="Tahoma"/>
            <family val="2"/>
          </rPr>
          <t>S: Sick</t>
        </r>
      </text>
    </comment>
    <comment ref="P5" authorId="0" shapeId="0" xr:uid="{33A492D1-2A2F-4466-8DA8-B13FAAA1B399}">
      <text>
        <r>
          <rPr>
            <b/>
            <sz val="9"/>
            <color indexed="81"/>
            <rFont val="Tahoma"/>
            <family val="2"/>
          </rPr>
          <t>CI:</t>
        </r>
        <r>
          <rPr>
            <sz val="9"/>
            <color indexed="81"/>
            <rFont val="Tahoma"/>
            <family val="2"/>
          </rPr>
          <t xml:space="preserve"> Community Involvment
</t>
        </r>
      </text>
    </comment>
    <comment ref="Q5" authorId="0" shapeId="0" xr:uid="{A23FA9B5-85E1-49DC-872B-0160ADDAB987}">
      <text>
        <r>
          <rPr>
            <b/>
            <sz val="9"/>
            <color indexed="81"/>
            <rFont val="Tahoma"/>
            <family val="2"/>
          </rPr>
          <t>BL: Bonus Leave</t>
        </r>
      </text>
    </comment>
    <comment ref="R5" authorId="0" shapeId="0" xr:uid="{D6700031-B617-4248-8362-BBBA411F9E27}">
      <text>
        <r>
          <rPr>
            <b/>
            <sz val="9"/>
            <color indexed="81"/>
            <rFont val="Tahoma"/>
            <family val="2"/>
          </rPr>
          <t>H: Holiday.
When the university is closed on a holiday, mark the hours here.</t>
        </r>
      </text>
    </comment>
    <comment ref="S5" authorId="1" shapeId="0" xr:uid="{D02C60A7-62C9-424E-AF81-F791203C1AB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F84175F2-F415-43D8-B3E0-C71BFE69EF51}">
      <text>
        <r>
          <rPr>
            <b/>
            <sz val="9"/>
            <color indexed="81"/>
            <rFont val="Tahoma"/>
            <family val="2"/>
          </rPr>
          <t>AM: Adverse Weather Makeup Hours
Indicate time worked that will be used to make up time taken off due to adverse weather.</t>
        </r>
      </text>
    </comment>
    <comment ref="W5" authorId="0" shapeId="0" xr:uid="{E63EFE7E-8B52-4466-B6C1-A4ED87607161}">
      <text>
        <r>
          <rPr>
            <b/>
            <sz val="9"/>
            <color indexed="81"/>
            <rFont val="Tahoma"/>
            <family val="2"/>
          </rPr>
          <t>AP: Adverse Weather Time Not Worked</t>
        </r>
      </text>
    </comment>
    <comment ref="X5" authorId="0" shapeId="0" xr:uid="{07336E53-6B94-40E3-B5CF-C2B5C64AA6AA}">
      <text>
        <r>
          <rPr>
            <b/>
            <sz val="9"/>
            <color indexed="81"/>
            <rFont val="Tahoma"/>
            <family val="2"/>
          </rPr>
          <t>AWLW: Adverse Weather Leave Without Pay</t>
        </r>
      </text>
    </comment>
    <comment ref="D17" authorId="0" shapeId="0" xr:uid="{8FF72C4B-2C45-49D9-8AF9-868DDBC0F0D4}">
      <text>
        <r>
          <rPr>
            <b/>
            <sz val="9"/>
            <color indexed="81"/>
            <rFont val="Tahoma"/>
            <family val="2"/>
          </rPr>
          <t>SP: Shift Pay</t>
        </r>
      </text>
    </comment>
    <comment ref="E17" authorId="0" shapeId="0" xr:uid="{481E276D-0E6D-49C2-B791-8DE424E735D3}">
      <text>
        <r>
          <rPr>
            <b/>
            <sz val="9"/>
            <color indexed="81"/>
            <rFont val="Tahoma"/>
            <family val="2"/>
          </rPr>
          <t>HP: Holiday Premium Pay</t>
        </r>
      </text>
    </comment>
    <comment ref="F17" authorId="0" shapeId="0" xr:uid="{05714E4E-3A8B-4133-8FB0-A47EE7664334}">
      <text>
        <r>
          <rPr>
            <b/>
            <sz val="9"/>
            <color indexed="81"/>
            <rFont val="Tahoma"/>
            <family val="2"/>
          </rPr>
          <t>OC: On Call Hours</t>
        </r>
      </text>
    </comment>
    <comment ref="G17" authorId="0" shapeId="0" xr:uid="{1A823796-B2A5-4D1A-9670-0A5A56D276F6}">
      <text>
        <r>
          <rPr>
            <b/>
            <sz val="9"/>
            <color indexed="81"/>
            <rFont val="Tahoma"/>
            <family val="2"/>
          </rPr>
          <t xml:space="preserve">COVID-19 Mandatory On Site Work
</t>
        </r>
      </text>
    </comment>
    <comment ref="H17" authorId="0" shapeId="0" xr:uid="{DE994D9E-A1BE-4AF2-A504-CC8EC591A365}">
      <text>
        <r>
          <rPr>
            <b/>
            <sz val="9"/>
            <color indexed="81"/>
            <rFont val="Tahoma"/>
            <family val="2"/>
          </rPr>
          <t xml:space="preserve">CB1.5:Call Back at 1.5
CB1.0:Call Back at 1.0
</t>
        </r>
      </text>
    </comment>
    <comment ref="J17" authorId="0" shapeId="0" xr:uid="{65432A0E-8C39-474B-B551-102CD4CA9BD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3D5E1D9D-3B68-4274-9D1E-AE45B203A5B9}">
      <text>
        <r>
          <rPr>
            <b/>
            <sz val="9"/>
            <color indexed="81"/>
            <rFont val="Tahoma"/>
            <family val="2"/>
          </rPr>
          <t>O: Overtime Earned</t>
        </r>
      </text>
    </comment>
    <comment ref="L17" authorId="0" shapeId="0" xr:uid="{9FB9D10F-C0E0-4831-B152-9384D02F932D}">
      <text>
        <r>
          <rPr>
            <b/>
            <sz val="9"/>
            <color indexed="81"/>
            <rFont val="Tahoma"/>
            <family val="2"/>
          </rPr>
          <t>CU:Comp Time Used</t>
        </r>
      </text>
    </comment>
    <comment ref="M17" authorId="0" shapeId="0" xr:uid="{171737B0-6E5D-4576-97C3-F35D7DA9DF1B}">
      <text>
        <r>
          <rPr>
            <b/>
            <sz val="9"/>
            <color indexed="81"/>
            <rFont val="Tahoma"/>
            <family val="2"/>
          </rPr>
          <t xml:space="preserve">C19 Mandatory Comp Time Used
</t>
        </r>
      </text>
    </comment>
    <comment ref="N17" authorId="1" shapeId="0" xr:uid="{5E641EEB-514B-4B3F-93C2-1F3EF2FC8F13}">
      <text>
        <r>
          <rPr>
            <b/>
            <sz val="9"/>
            <color indexed="81"/>
            <rFont val="Tahoma"/>
            <family val="2"/>
          </rPr>
          <t xml:space="preserve">V: Vacation 
</t>
        </r>
        <r>
          <rPr>
            <sz val="9"/>
            <color indexed="81"/>
            <rFont val="Tahoma"/>
            <family val="2"/>
          </rPr>
          <t xml:space="preserve">
</t>
        </r>
      </text>
    </comment>
    <comment ref="O17" authorId="0" shapeId="0" xr:uid="{E8F1398F-60AC-4A90-8E76-59157CE7DF20}">
      <text>
        <r>
          <rPr>
            <b/>
            <sz val="9"/>
            <color indexed="81"/>
            <rFont val="Tahoma"/>
            <family val="2"/>
          </rPr>
          <t>S: Sick</t>
        </r>
      </text>
    </comment>
    <comment ref="P17" authorId="0" shapeId="0" xr:uid="{2054FE92-7BC7-472E-BED5-E69C26BFD6EC}">
      <text>
        <r>
          <rPr>
            <b/>
            <sz val="9"/>
            <color indexed="81"/>
            <rFont val="Tahoma"/>
            <family val="2"/>
          </rPr>
          <t>CI:</t>
        </r>
        <r>
          <rPr>
            <sz val="9"/>
            <color indexed="81"/>
            <rFont val="Tahoma"/>
            <family val="2"/>
          </rPr>
          <t xml:space="preserve"> Community Involvment
</t>
        </r>
      </text>
    </comment>
    <comment ref="Q17" authorId="0" shapeId="0" xr:uid="{C1BABCC9-A9A7-44CA-A331-85421FD88338}">
      <text>
        <r>
          <rPr>
            <b/>
            <sz val="9"/>
            <color indexed="81"/>
            <rFont val="Tahoma"/>
            <family val="2"/>
          </rPr>
          <t>BL: Bonus Leave</t>
        </r>
      </text>
    </comment>
    <comment ref="R17" authorId="0" shapeId="0" xr:uid="{055E7B2A-EA3D-4BD8-8A10-99FEA789A821}">
      <text>
        <r>
          <rPr>
            <b/>
            <sz val="9"/>
            <color indexed="81"/>
            <rFont val="Tahoma"/>
            <family val="2"/>
          </rPr>
          <t>H: Holiday.
When the university is closed on a holiday, mark the hours here.</t>
        </r>
      </text>
    </comment>
    <comment ref="S17" authorId="1" shapeId="0" xr:uid="{26AC14DB-23DD-44E3-98A2-04E3F5DC39F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08DC7990-D11E-4B53-ACE5-23C8059C5001}">
      <text>
        <r>
          <rPr>
            <b/>
            <sz val="9"/>
            <color indexed="81"/>
            <rFont val="Tahoma"/>
            <family val="2"/>
          </rPr>
          <t>AM: Adverse Weather Makeup Hours
Indicate time worked that will be used to make up time taken off due to adverse weather.</t>
        </r>
      </text>
    </comment>
    <comment ref="W17" authorId="0" shapeId="0" xr:uid="{9A31BC18-EEE9-42BA-89E8-1D4F6436076C}">
      <text>
        <r>
          <rPr>
            <b/>
            <sz val="9"/>
            <color indexed="81"/>
            <rFont val="Tahoma"/>
            <family val="2"/>
          </rPr>
          <t>AP: Adverse Weather Time Not Worked</t>
        </r>
      </text>
    </comment>
    <comment ref="X17" authorId="0" shapeId="0" xr:uid="{DC4DA272-F8DE-411E-84BC-A90B491837DD}">
      <text>
        <r>
          <rPr>
            <b/>
            <sz val="9"/>
            <color indexed="81"/>
            <rFont val="Tahoma"/>
            <family val="2"/>
          </rPr>
          <t>AWLW: Adverse Weather Leave Without Pay</t>
        </r>
      </text>
    </comment>
    <comment ref="D29" authorId="0" shapeId="0" xr:uid="{96DE6B05-F7D7-4134-A6F0-1B222DF5E7B3}">
      <text>
        <r>
          <rPr>
            <b/>
            <sz val="9"/>
            <color indexed="81"/>
            <rFont val="Tahoma"/>
            <family val="2"/>
          </rPr>
          <t>SP: Shift Pay</t>
        </r>
      </text>
    </comment>
    <comment ref="E29" authorId="0" shapeId="0" xr:uid="{EBEE6FC7-B55F-471A-8054-B20F281C1A59}">
      <text>
        <r>
          <rPr>
            <b/>
            <sz val="9"/>
            <color indexed="81"/>
            <rFont val="Tahoma"/>
            <family val="2"/>
          </rPr>
          <t>HP: Holiday Premium Pay</t>
        </r>
      </text>
    </comment>
    <comment ref="F29" authorId="0" shapeId="0" xr:uid="{5C7AA174-1E1B-43C4-B4BA-BF713ABAA464}">
      <text>
        <r>
          <rPr>
            <b/>
            <sz val="9"/>
            <color indexed="81"/>
            <rFont val="Tahoma"/>
            <family val="2"/>
          </rPr>
          <t>OC: On Call Hours</t>
        </r>
      </text>
    </comment>
    <comment ref="G29" authorId="0" shapeId="0" xr:uid="{9702E2DD-36C9-47AE-9209-751A977011BE}">
      <text>
        <r>
          <rPr>
            <b/>
            <sz val="9"/>
            <color indexed="81"/>
            <rFont val="Tahoma"/>
            <family val="2"/>
          </rPr>
          <t xml:space="preserve">COVID-19 Mandatory On Site Work
</t>
        </r>
      </text>
    </comment>
    <comment ref="H29" authorId="0" shapeId="0" xr:uid="{79F5E3D8-3F18-4916-BEC6-3DB2D643C3F0}">
      <text>
        <r>
          <rPr>
            <b/>
            <sz val="9"/>
            <color indexed="81"/>
            <rFont val="Tahoma"/>
            <family val="2"/>
          </rPr>
          <t xml:space="preserve">CB1.5:Call Back at 1.5
CB1.0:Call Back at 1.0
</t>
        </r>
      </text>
    </comment>
    <comment ref="J29" authorId="0" shapeId="0" xr:uid="{C5169F0C-869B-4B95-B0CF-DFE95D9A1F0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47B70044-7D87-4A47-A605-04F661712320}">
      <text>
        <r>
          <rPr>
            <b/>
            <sz val="9"/>
            <color indexed="81"/>
            <rFont val="Tahoma"/>
            <family val="2"/>
          </rPr>
          <t>O: Overtime Earned</t>
        </r>
      </text>
    </comment>
    <comment ref="L29" authorId="0" shapeId="0" xr:uid="{37044E14-EFE7-4783-B081-DDD05AEE4E96}">
      <text>
        <r>
          <rPr>
            <b/>
            <sz val="9"/>
            <color indexed="81"/>
            <rFont val="Tahoma"/>
            <family val="2"/>
          </rPr>
          <t>CU:Comp Time Used</t>
        </r>
      </text>
    </comment>
    <comment ref="M29" authorId="0" shapeId="0" xr:uid="{203B9E07-9116-4CB6-BB9D-48B57CBEC814}">
      <text>
        <r>
          <rPr>
            <b/>
            <sz val="9"/>
            <color indexed="81"/>
            <rFont val="Tahoma"/>
            <family val="2"/>
          </rPr>
          <t xml:space="preserve">C19 Mandatory Comp Time Used
</t>
        </r>
      </text>
    </comment>
    <comment ref="N29" authorId="1" shapeId="0" xr:uid="{FFBDA504-6ABA-437A-9E02-88AC0D93F189}">
      <text>
        <r>
          <rPr>
            <b/>
            <sz val="9"/>
            <color indexed="81"/>
            <rFont val="Tahoma"/>
            <family val="2"/>
          </rPr>
          <t xml:space="preserve">V: Vacation 
</t>
        </r>
        <r>
          <rPr>
            <sz val="9"/>
            <color indexed="81"/>
            <rFont val="Tahoma"/>
            <family val="2"/>
          </rPr>
          <t xml:space="preserve">
</t>
        </r>
      </text>
    </comment>
    <comment ref="O29" authorId="0" shapeId="0" xr:uid="{98EE2867-080E-42A4-82B4-D7882C2283F2}">
      <text>
        <r>
          <rPr>
            <b/>
            <sz val="9"/>
            <color indexed="81"/>
            <rFont val="Tahoma"/>
            <family val="2"/>
          </rPr>
          <t>S: Sick</t>
        </r>
      </text>
    </comment>
    <comment ref="P29" authorId="0" shapeId="0" xr:uid="{F36DC77E-63BF-4AB1-BCFC-94294403C905}">
      <text>
        <r>
          <rPr>
            <b/>
            <sz val="9"/>
            <color indexed="81"/>
            <rFont val="Tahoma"/>
            <family val="2"/>
          </rPr>
          <t>CI:</t>
        </r>
        <r>
          <rPr>
            <sz val="9"/>
            <color indexed="81"/>
            <rFont val="Tahoma"/>
            <family val="2"/>
          </rPr>
          <t xml:space="preserve"> Community Involvment
</t>
        </r>
      </text>
    </comment>
    <comment ref="Q29" authorId="0" shapeId="0" xr:uid="{701922D8-32B8-42FD-82A3-9761501E1BE5}">
      <text>
        <r>
          <rPr>
            <b/>
            <sz val="9"/>
            <color indexed="81"/>
            <rFont val="Tahoma"/>
            <family val="2"/>
          </rPr>
          <t>BL: Bonus Leave</t>
        </r>
      </text>
    </comment>
    <comment ref="R29" authorId="0" shapeId="0" xr:uid="{A382E99D-396E-4A12-8155-2434DC5EAE37}">
      <text>
        <r>
          <rPr>
            <b/>
            <sz val="9"/>
            <color indexed="81"/>
            <rFont val="Tahoma"/>
            <family val="2"/>
          </rPr>
          <t>H: Holiday.
When the university is closed on a holiday, mark the hours here.</t>
        </r>
      </text>
    </comment>
    <comment ref="S29" authorId="1" shapeId="0" xr:uid="{7A32F74F-6226-40E3-8F24-1A56D522CAA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09AB2B07-5DBC-4F8C-8DD4-7F2E3E81CA8C}">
      <text>
        <r>
          <rPr>
            <b/>
            <sz val="9"/>
            <color indexed="81"/>
            <rFont val="Tahoma"/>
            <family val="2"/>
          </rPr>
          <t>AM: Adverse Weather Makeup Hours
Indicate time worked that will be used to make up time taken off due to adverse weather.</t>
        </r>
      </text>
    </comment>
    <comment ref="W29" authorId="0" shapeId="0" xr:uid="{33224524-7267-42E2-B4A6-09D3DFF6B3BD}">
      <text>
        <r>
          <rPr>
            <b/>
            <sz val="9"/>
            <color indexed="81"/>
            <rFont val="Tahoma"/>
            <family val="2"/>
          </rPr>
          <t>AP: Adverse Weather Time Not Worked</t>
        </r>
      </text>
    </comment>
    <comment ref="X29" authorId="0" shapeId="0" xr:uid="{06FC938D-64D2-4291-ABAA-E14D4D3D78E7}">
      <text>
        <r>
          <rPr>
            <b/>
            <sz val="9"/>
            <color indexed="81"/>
            <rFont val="Tahoma"/>
            <family val="2"/>
          </rPr>
          <t>AWLW: Adverse Weather Leave Without Pay</t>
        </r>
      </text>
    </comment>
    <comment ref="D41" authorId="0" shapeId="0" xr:uid="{F9D86F09-5BA3-45A2-8064-6FA832B94109}">
      <text>
        <r>
          <rPr>
            <b/>
            <sz val="9"/>
            <color indexed="81"/>
            <rFont val="Tahoma"/>
            <family val="2"/>
          </rPr>
          <t>SP: Shift Pay</t>
        </r>
      </text>
    </comment>
    <comment ref="E41" authorId="0" shapeId="0" xr:uid="{B819BCC6-9C08-448F-BF3A-9CB04602D9CB}">
      <text>
        <r>
          <rPr>
            <b/>
            <sz val="9"/>
            <color indexed="81"/>
            <rFont val="Tahoma"/>
            <family val="2"/>
          </rPr>
          <t>HP: Holiday Premium Pay</t>
        </r>
      </text>
    </comment>
    <comment ref="F41" authorId="0" shapeId="0" xr:uid="{F77E2B87-9DC3-40D3-97FF-45ACC2D0D189}">
      <text>
        <r>
          <rPr>
            <b/>
            <sz val="9"/>
            <color indexed="81"/>
            <rFont val="Tahoma"/>
            <family val="2"/>
          </rPr>
          <t>OC: On Call Hours</t>
        </r>
      </text>
    </comment>
    <comment ref="G41" authorId="0" shapeId="0" xr:uid="{BBA57931-350A-44D6-9AD3-606F1A2C1A1E}">
      <text>
        <r>
          <rPr>
            <b/>
            <sz val="9"/>
            <color indexed="81"/>
            <rFont val="Tahoma"/>
            <family val="2"/>
          </rPr>
          <t xml:space="preserve">COVID-19 Mandatory On Site Work
</t>
        </r>
      </text>
    </comment>
    <comment ref="H41" authorId="0" shapeId="0" xr:uid="{E5EFF3FA-8DED-4645-862B-FF819394447D}">
      <text>
        <r>
          <rPr>
            <b/>
            <sz val="9"/>
            <color indexed="81"/>
            <rFont val="Tahoma"/>
            <family val="2"/>
          </rPr>
          <t xml:space="preserve">CB1.5:Call Back at 1.5
CB1.0:Call Back at 1.0
</t>
        </r>
      </text>
    </comment>
    <comment ref="J41" authorId="0" shapeId="0" xr:uid="{A447FF90-C694-4F75-BC3D-AE5B5B78523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4D7B0A85-ABD6-4A93-9077-BF28E0F3452A}">
      <text>
        <r>
          <rPr>
            <b/>
            <sz val="9"/>
            <color indexed="81"/>
            <rFont val="Tahoma"/>
            <family val="2"/>
          </rPr>
          <t>O: Overtime Earned</t>
        </r>
      </text>
    </comment>
    <comment ref="L41" authorId="0" shapeId="0" xr:uid="{A004C96A-2606-4D60-953B-1A830DA2529C}">
      <text>
        <r>
          <rPr>
            <b/>
            <sz val="9"/>
            <color indexed="81"/>
            <rFont val="Tahoma"/>
            <family val="2"/>
          </rPr>
          <t>CU:Comp Time Used</t>
        </r>
      </text>
    </comment>
    <comment ref="M41" authorId="0" shapeId="0" xr:uid="{CC84B0FF-C0AE-47CB-9085-BFE5F4794AED}">
      <text>
        <r>
          <rPr>
            <b/>
            <sz val="9"/>
            <color indexed="81"/>
            <rFont val="Tahoma"/>
            <family val="2"/>
          </rPr>
          <t xml:space="preserve">C19 Mandatory Comp Time Used
</t>
        </r>
      </text>
    </comment>
    <comment ref="N41" authorId="1" shapeId="0" xr:uid="{4FB86299-B232-438D-B364-98FF1F4C6FEE}">
      <text>
        <r>
          <rPr>
            <b/>
            <sz val="9"/>
            <color indexed="81"/>
            <rFont val="Tahoma"/>
            <family val="2"/>
          </rPr>
          <t xml:space="preserve">V: Vacation 
</t>
        </r>
        <r>
          <rPr>
            <sz val="9"/>
            <color indexed="81"/>
            <rFont val="Tahoma"/>
            <family val="2"/>
          </rPr>
          <t xml:space="preserve">
</t>
        </r>
      </text>
    </comment>
    <comment ref="O41" authorId="0" shapeId="0" xr:uid="{A7EA724A-229E-49EB-8C7E-B978864F5BD5}">
      <text>
        <r>
          <rPr>
            <b/>
            <sz val="9"/>
            <color indexed="81"/>
            <rFont val="Tahoma"/>
            <family val="2"/>
          </rPr>
          <t>S: Sick</t>
        </r>
      </text>
    </comment>
    <comment ref="P41" authorId="0" shapeId="0" xr:uid="{D6069CDD-8416-402A-AF82-EECFA76D231D}">
      <text>
        <r>
          <rPr>
            <b/>
            <sz val="9"/>
            <color indexed="81"/>
            <rFont val="Tahoma"/>
            <family val="2"/>
          </rPr>
          <t>CI:</t>
        </r>
        <r>
          <rPr>
            <sz val="9"/>
            <color indexed="81"/>
            <rFont val="Tahoma"/>
            <family val="2"/>
          </rPr>
          <t xml:space="preserve"> Community Involvment
</t>
        </r>
      </text>
    </comment>
    <comment ref="Q41" authorId="0" shapeId="0" xr:uid="{1DBB5C38-4901-4898-BEC1-BE0C014EC23F}">
      <text>
        <r>
          <rPr>
            <b/>
            <sz val="9"/>
            <color indexed="81"/>
            <rFont val="Tahoma"/>
            <family val="2"/>
          </rPr>
          <t>BL: Bonus Leave</t>
        </r>
      </text>
    </comment>
    <comment ref="R41" authorId="0" shapeId="0" xr:uid="{5AE8A150-6A36-4FFA-8037-DE526E1FD43C}">
      <text>
        <r>
          <rPr>
            <b/>
            <sz val="9"/>
            <color indexed="81"/>
            <rFont val="Tahoma"/>
            <family val="2"/>
          </rPr>
          <t>H: Holiday.
When the university is closed on a holiday, mark the hours here.</t>
        </r>
      </text>
    </comment>
    <comment ref="S41" authorId="1" shapeId="0" xr:uid="{9DF0F0DF-0F68-4074-8C41-309A70FF5BE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1EE153A6-3E1E-490E-9538-8E5856DBA520}">
      <text>
        <r>
          <rPr>
            <b/>
            <sz val="9"/>
            <color indexed="81"/>
            <rFont val="Tahoma"/>
            <family val="2"/>
          </rPr>
          <t>AM: Adverse Weather Makeup Hours
Indicate time worked that will be used to make up time taken off due to adverse weather.</t>
        </r>
      </text>
    </comment>
    <comment ref="W41" authorId="0" shapeId="0" xr:uid="{A1BB1461-4588-49BF-ACCA-4E2D6419D4F2}">
      <text>
        <r>
          <rPr>
            <b/>
            <sz val="9"/>
            <color indexed="81"/>
            <rFont val="Tahoma"/>
            <family val="2"/>
          </rPr>
          <t>AP: Adverse Weather Time Not Worked</t>
        </r>
      </text>
    </comment>
    <comment ref="X41" authorId="0" shapeId="0" xr:uid="{2BC8E8C5-72B7-46C0-8D1B-6DA332C49EB3}">
      <text>
        <r>
          <rPr>
            <b/>
            <sz val="9"/>
            <color indexed="81"/>
            <rFont val="Tahoma"/>
            <family val="2"/>
          </rPr>
          <t>AWLW: Adverse Weather Leave Without Pay</t>
        </r>
      </text>
    </comment>
    <comment ref="D53" authorId="0" shapeId="0" xr:uid="{62400664-209B-4E1E-97B2-CB63CED8F0B9}">
      <text>
        <r>
          <rPr>
            <b/>
            <sz val="9"/>
            <color indexed="81"/>
            <rFont val="Tahoma"/>
            <family val="2"/>
          </rPr>
          <t>SP: Shift Pay</t>
        </r>
      </text>
    </comment>
    <comment ref="E53" authorId="0" shapeId="0" xr:uid="{56FBA79F-B803-4164-AB6A-AE8C00CD356E}">
      <text>
        <r>
          <rPr>
            <b/>
            <sz val="9"/>
            <color indexed="81"/>
            <rFont val="Tahoma"/>
            <family val="2"/>
          </rPr>
          <t>HP: Holiday Premium Pay</t>
        </r>
      </text>
    </comment>
    <comment ref="F53" authorId="0" shapeId="0" xr:uid="{6BDC367C-C498-4D2D-B9EB-0FE468A2C86C}">
      <text>
        <r>
          <rPr>
            <b/>
            <sz val="9"/>
            <color indexed="81"/>
            <rFont val="Tahoma"/>
            <family val="2"/>
          </rPr>
          <t>OC: On Call Hours</t>
        </r>
      </text>
    </comment>
    <comment ref="G53" authorId="0" shapeId="0" xr:uid="{E3FCD8F0-D9D9-4F58-B8D6-BC78888D9B95}">
      <text>
        <r>
          <rPr>
            <b/>
            <sz val="9"/>
            <color indexed="81"/>
            <rFont val="Tahoma"/>
            <family val="2"/>
          </rPr>
          <t xml:space="preserve">COVID-19 Mandatory On Site Work
</t>
        </r>
      </text>
    </comment>
    <comment ref="H53" authorId="0" shapeId="0" xr:uid="{2C23CD30-3835-4039-93CD-FCC580BEEDCE}">
      <text>
        <r>
          <rPr>
            <b/>
            <sz val="9"/>
            <color indexed="81"/>
            <rFont val="Tahoma"/>
            <family val="2"/>
          </rPr>
          <t xml:space="preserve">CB1.5:Call Back at 1.5
CB1.0:Call Back at 1.0
</t>
        </r>
      </text>
    </comment>
    <comment ref="J53" authorId="0" shapeId="0" xr:uid="{1B488ECC-752C-4EAE-8117-8A0662403DC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3" authorId="0" shapeId="0" xr:uid="{71BA7EB4-B0DB-4730-AFE9-587A18CD1E1D}">
      <text>
        <r>
          <rPr>
            <b/>
            <sz val="9"/>
            <color indexed="81"/>
            <rFont val="Tahoma"/>
            <family val="2"/>
          </rPr>
          <t>O: Overtime Earned</t>
        </r>
      </text>
    </comment>
    <comment ref="L53" authorId="0" shapeId="0" xr:uid="{8442DA5C-6F9C-423A-9E0B-5596880CE020}">
      <text>
        <r>
          <rPr>
            <b/>
            <sz val="9"/>
            <color indexed="81"/>
            <rFont val="Tahoma"/>
            <family val="2"/>
          </rPr>
          <t>CU:Comp Time Used</t>
        </r>
      </text>
    </comment>
    <comment ref="M53" authorId="0" shapeId="0" xr:uid="{838C3034-7627-4FC7-A557-CFE906AB825E}">
      <text>
        <r>
          <rPr>
            <b/>
            <sz val="9"/>
            <color indexed="81"/>
            <rFont val="Tahoma"/>
            <family val="2"/>
          </rPr>
          <t xml:space="preserve">C19 Mandatory Comp Time Used
</t>
        </r>
      </text>
    </comment>
    <comment ref="N53" authorId="1" shapeId="0" xr:uid="{0F18D7F3-B57E-4C39-B3A8-C50F326B04E7}">
      <text>
        <r>
          <rPr>
            <b/>
            <sz val="9"/>
            <color indexed="81"/>
            <rFont val="Tahoma"/>
            <family val="2"/>
          </rPr>
          <t xml:space="preserve">V: Vacation 
</t>
        </r>
        <r>
          <rPr>
            <sz val="9"/>
            <color indexed="81"/>
            <rFont val="Tahoma"/>
            <family val="2"/>
          </rPr>
          <t xml:space="preserve">
</t>
        </r>
      </text>
    </comment>
    <comment ref="O53" authorId="0" shapeId="0" xr:uid="{660167E0-79AB-44A9-BB7E-8EB0D8405767}">
      <text>
        <r>
          <rPr>
            <b/>
            <sz val="9"/>
            <color indexed="81"/>
            <rFont val="Tahoma"/>
            <family val="2"/>
          </rPr>
          <t>S: Sick</t>
        </r>
      </text>
    </comment>
    <comment ref="P53" authorId="0" shapeId="0" xr:uid="{9D2340C6-94FF-4DE5-B9B9-30578DC52B55}">
      <text>
        <r>
          <rPr>
            <b/>
            <sz val="9"/>
            <color indexed="81"/>
            <rFont val="Tahoma"/>
            <family val="2"/>
          </rPr>
          <t>CI:</t>
        </r>
        <r>
          <rPr>
            <sz val="9"/>
            <color indexed="81"/>
            <rFont val="Tahoma"/>
            <family val="2"/>
          </rPr>
          <t xml:space="preserve"> Community Involvment
</t>
        </r>
      </text>
    </comment>
    <comment ref="Q53" authorId="0" shapeId="0" xr:uid="{F1B6B162-2771-4B2F-BE22-5860E7750D35}">
      <text>
        <r>
          <rPr>
            <b/>
            <sz val="9"/>
            <color indexed="81"/>
            <rFont val="Tahoma"/>
            <family val="2"/>
          </rPr>
          <t>BL: Bonus Leave</t>
        </r>
      </text>
    </comment>
    <comment ref="R53" authorId="0" shapeId="0" xr:uid="{9E89FF37-1C22-46ED-834D-EE6E298EC81D}">
      <text>
        <r>
          <rPr>
            <b/>
            <sz val="9"/>
            <color indexed="81"/>
            <rFont val="Tahoma"/>
            <family val="2"/>
          </rPr>
          <t>H: Holiday.
When the university is closed on a holiday, mark the hours here.</t>
        </r>
      </text>
    </comment>
    <comment ref="S53" authorId="1" shapeId="0" xr:uid="{EC34847D-5271-4418-A9C3-FA7D59F362D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3" authorId="0" shapeId="0" xr:uid="{8352AA7B-4E73-41FE-8EF3-149510ABFF2B}">
      <text>
        <r>
          <rPr>
            <b/>
            <sz val="9"/>
            <color indexed="81"/>
            <rFont val="Tahoma"/>
            <family val="2"/>
          </rPr>
          <t>AM: Adverse Weather Makeup Hours
Indicate time worked that will be used to make up time taken off due to adverse weather.</t>
        </r>
      </text>
    </comment>
    <comment ref="W53" authorId="0" shapeId="0" xr:uid="{E6AD3DCE-5F8B-437D-8806-59C68400E553}">
      <text>
        <r>
          <rPr>
            <b/>
            <sz val="9"/>
            <color indexed="81"/>
            <rFont val="Tahoma"/>
            <family val="2"/>
          </rPr>
          <t>AP: Adverse Weather Time Not Worked</t>
        </r>
      </text>
    </comment>
    <comment ref="X53" authorId="0" shapeId="0" xr:uid="{9BE5AD32-9170-4E74-93E9-B69F9EE4D4F0}">
      <text>
        <r>
          <rPr>
            <b/>
            <sz val="9"/>
            <color indexed="81"/>
            <rFont val="Tahoma"/>
            <family val="2"/>
          </rPr>
          <t>AWLW: Adverse Weather Leave Without Pay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54EB5B4F-BE17-47D8-826B-3F076802EE65}">
      <text>
        <r>
          <rPr>
            <b/>
            <sz val="9"/>
            <color indexed="81"/>
            <rFont val="Tahoma"/>
            <family val="2"/>
          </rPr>
          <t>SP: Shift Pay</t>
        </r>
      </text>
    </comment>
    <comment ref="E5" authorId="0" shapeId="0" xr:uid="{B3637631-3161-4473-961F-EFA4897E9650}">
      <text>
        <r>
          <rPr>
            <b/>
            <sz val="9"/>
            <color indexed="81"/>
            <rFont val="Tahoma"/>
            <family val="2"/>
          </rPr>
          <t>HP: Holiday Premium Pay</t>
        </r>
      </text>
    </comment>
    <comment ref="F5" authorId="0" shapeId="0" xr:uid="{4CF134AC-7283-42F6-9BFD-5A4C95CFD959}">
      <text>
        <r>
          <rPr>
            <b/>
            <sz val="9"/>
            <color indexed="81"/>
            <rFont val="Tahoma"/>
            <family val="2"/>
          </rPr>
          <t>OC: On Call Hours</t>
        </r>
      </text>
    </comment>
    <comment ref="G5" authorId="0" shapeId="0" xr:uid="{3A872939-15D7-4098-8C07-28B181BEC028}">
      <text>
        <r>
          <rPr>
            <b/>
            <sz val="9"/>
            <color indexed="81"/>
            <rFont val="Tahoma"/>
            <family val="2"/>
          </rPr>
          <t xml:space="preserve">COVID-19 Mandatory On Site Work
</t>
        </r>
      </text>
    </comment>
    <comment ref="H5" authorId="0" shapeId="0" xr:uid="{5449ABEA-A4C7-4C77-B745-AEF388095696}">
      <text>
        <r>
          <rPr>
            <b/>
            <sz val="9"/>
            <color indexed="81"/>
            <rFont val="Tahoma"/>
            <family val="2"/>
          </rPr>
          <t xml:space="preserve">CB1.5:Call Back at 1.5
CB1.0:Call Back at 1.0
</t>
        </r>
      </text>
    </comment>
    <comment ref="J5" authorId="0" shapeId="0" xr:uid="{E6D10ED5-89E3-4C98-8930-B86EDB1832F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0A340E44-848D-4F7D-A748-931461D19A46}">
      <text>
        <r>
          <rPr>
            <b/>
            <sz val="9"/>
            <color indexed="81"/>
            <rFont val="Tahoma"/>
            <family val="2"/>
          </rPr>
          <t>O: Overtime Earned</t>
        </r>
      </text>
    </comment>
    <comment ref="L5" authorId="0" shapeId="0" xr:uid="{3869AD46-FD2E-408A-B977-485568EF66EB}">
      <text>
        <r>
          <rPr>
            <b/>
            <sz val="9"/>
            <color indexed="81"/>
            <rFont val="Tahoma"/>
            <family val="2"/>
          </rPr>
          <t>CU:Comp Time Used</t>
        </r>
      </text>
    </comment>
    <comment ref="M5" authorId="0" shapeId="0" xr:uid="{6BACCD00-7BC9-426B-BB30-C302BA46DDA4}">
      <text>
        <r>
          <rPr>
            <b/>
            <sz val="9"/>
            <color indexed="81"/>
            <rFont val="Tahoma"/>
            <family val="2"/>
          </rPr>
          <t xml:space="preserve">C19 Mandatory Comp Time Used
</t>
        </r>
      </text>
    </comment>
    <comment ref="N5" authorId="1" shapeId="0" xr:uid="{1B6D18DD-D2DB-4792-825D-C050754A7F03}">
      <text>
        <r>
          <rPr>
            <b/>
            <sz val="9"/>
            <color indexed="81"/>
            <rFont val="Tahoma"/>
            <family val="2"/>
          </rPr>
          <t xml:space="preserve">V: Vacation 
</t>
        </r>
        <r>
          <rPr>
            <sz val="9"/>
            <color indexed="81"/>
            <rFont val="Tahoma"/>
            <family val="2"/>
          </rPr>
          <t xml:space="preserve">
</t>
        </r>
      </text>
    </comment>
    <comment ref="O5" authorId="0" shapeId="0" xr:uid="{15E1D407-8B23-4472-8A13-9F25872B14AE}">
      <text>
        <r>
          <rPr>
            <b/>
            <sz val="9"/>
            <color indexed="81"/>
            <rFont val="Tahoma"/>
            <family val="2"/>
          </rPr>
          <t>S: Sick</t>
        </r>
      </text>
    </comment>
    <comment ref="P5" authorId="0" shapeId="0" xr:uid="{2565CF92-9934-4ADD-8650-C045ED14CD39}">
      <text>
        <r>
          <rPr>
            <b/>
            <sz val="9"/>
            <color indexed="81"/>
            <rFont val="Tahoma"/>
            <family val="2"/>
          </rPr>
          <t>CI:</t>
        </r>
        <r>
          <rPr>
            <sz val="9"/>
            <color indexed="81"/>
            <rFont val="Tahoma"/>
            <family val="2"/>
          </rPr>
          <t xml:space="preserve"> Community Involvment
</t>
        </r>
      </text>
    </comment>
    <comment ref="Q5" authorId="0" shapeId="0" xr:uid="{44A283D5-BE80-47DA-A7F5-A247442AA98B}">
      <text>
        <r>
          <rPr>
            <b/>
            <sz val="9"/>
            <color indexed="81"/>
            <rFont val="Tahoma"/>
            <family val="2"/>
          </rPr>
          <t>BL: Bonus Leave</t>
        </r>
      </text>
    </comment>
    <comment ref="R5" authorId="0" shapeId="0" xr:uid="{61C8A68C-6FD2-4094-824E-DDD9C7F2BFD7}">
      <text>
        <r>
          <rPr>
            <b/>
            <sz val="9"/>
            <color indexed="81"/>
            <rFont val="Tahoma"/>
            <family val="2"/>
          </rPr>
          <t>H: Holiday.
When the university is closed on a holiday, mark the hours here.</t>
        </r>
      </text>
    </comment>
    <comment ref="S5" authorId="1" shapeId="0" xr:uid="{65C07CF3-C02E-481B-9932-3577E79537E2}">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4D3AF6D9-64A1-4C88-ADB1-4A4E69DCAB70}">
      <text>
        <r>
          <rPr>
            <b/>
            <sz val="9"/>
            <color indexed="81"/>
            <rFont val="Tahoma"/>
            <family val="2"/>
          </rPr>
          <t>AM: Adverse Weather Makeup Hours
Indicate time worked that will be used to make up time taken off due to adverse weather.</t>
        </r>
      </text>
    </comment>
    <comment ref="W5" authorId="0" shapeId="0" xr:uid="{CC63E490-1657-449E-81AC-EC26BBF31DEC}">
      <text>
        <r>
          <rPr>
            <b/>
            <sz val="9"/>
            <color indexed="81"/>
            <rFont val="Tahoma"/>
            <family val="2"/>
          </rPr>
          <t>AP: Adverse Weather Time Not Worked</t>
        </r>
      </text>
    </comment>
    <comment ref="X5" authorId="0" shapeId="0" xr:uid="{E62D7906-F6C5-40D3-A155-B001AF99DE55}">
      <text>
        <r>
          <rPr>
            <b/>
            <sz val="9"/>
            <color indexed="81"/>
            <rFont val="Tahoma"/>
            <family val="2"/>
          </rPr>
          <t>AWLW: Adverse Weather Leave Without Pay</t>
        </r>
      </text>
    </comment>
    <comment ref="D17" authorId="0" shapeId="0" xr:uid="{A54E2F56-A5DE-4085-9CDC-F60CCF2115EF}">
      <text>
        <r>
          <rPr>
            <b/>
            <sz val="9"/>
            <color indexed="81"/>
            <rFont val="Tahoma"/>
            <family val="2"/>
          </rPr>
          <t>SP: Shift Pay</t>
        </r>
      </text>
    </comment>
    <comment ref="E17" authorId="0" shapeId="0" xr:uid="{A100D71A-F402-4E00-9332-CB975ABDC7F0}">
      <text>
        <r>
          <rPr>
            <b/>
            <sz val="9"/>
            <color indexed="81"/>
            <rFont val="Tahoma"/>
            <family val="2"/>
          </rPr>
          <t>HP: Holiday Premium Pay</t>
        </r>
      </text>
    </comment>
    <comment ref="F17" authorId="0" shapeId="0" xr:uid="{4E1B68DF-3E6A-4B20-A9B0-058C3BE14D98}">
      <text>
        <r>
          <rPr>
            <b/>
            <sz val="9"/>
            <color indexed="81"/>
            <rFont val="Tahoma"/>
            <family val="2"/>
          </rPr>
          <t>OC: On Call Hours</t>
        </r>
      </text>
    </comment>
    <comment ref="G17" authorId="0" shapeId="0" xr:uid="{99E6D0C4-0455-4ABE-B807-5F9F02E76452}">
      <text>
        <r>
          <rPr>
            <b/>
            <sz val="9"/>
            <color indexed="81"/>
            <rFont val="Tahoma"/>
            <family val="2"/>
          </rPr>
          <t xml:space="preserve">COVID-19 Mandatory On Site Work
</t>
        </r>
      </text>
    </comment>
    <comment ref="H17" authorId="0" shapeId="0" xr:uid="{85A5A903-4C13-42C7-B518-E345B1C30B7A}">
      <text>
        <r>
          <rPr>
            <b/>
            <sz val="9"/>
            <color indexed="81"/>
            <rFont val="Tahoma"/>
            <family val="2"/>
          </rPr>
          <t xml:space="preserve">CB1.5:Call Back at 1.5
CB1.0:Call Back at 1.0
</t>
        </r>
      </text>
    </comment>
    <comment ref="J17" authorId="0" shapeId="0" xr:uid="{C8D648A7-0EE6-489A-9E60-AA5EFD07601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74DC3C1B-CE5E-418C-AC44-CC9C6CCC3FB4}">
      <text>
        <r>
          <rPr>
            <b/>
            <sz val="9"/>
            <color indexed="81"/>
            <rFont val="Tahoma"/>
            <family val="2"/>
          </rPr>
          <t>O: Overtime Earned</t>
        </r>
      </text>
    </comment>
    <comment ref="L17" authorId="0" shapeId="0" xr:uid="{708D546A-C720-4A70-AEDA-8799359BE8C5}">
      <text>
        <r>
          <rPr>
            <b/>
            <sz val="9"/>
            <color indexed="81"/>
            <rFont val="Tahoma"/>
            <family val="2"/>
          </rPr>
          <t>CU:Comp Time Used</t>
        </r>
      </text>
    </comment>
    <comment ref="M17" authorId="0" shapeId="0" xr:uid="{41960929-6379-487A-AA46-D1DCFDFD87C5}">
      <text>
        <r>
          <rPr>
            <b/>
            <sz val="9"/>
            <color indexed="81"/>
            <rFont val="Tahoma"/>
            <family val="2"/>
          </rPr>
          <t xml:space="preserve">C19 Mandatory Comp Time Used
</t>
        </r>
      </text>
    </comment>
    <comment ref="N17" authorId="1" shapeId="0" xr:uid="{C167F6CC-B197-4BFB-A9B1-DA04FA6A02C2}">
      <text>
        <r>
          <rPr>
            <b/>
            <sz val="9"/>
            <color indexed="81"/>
            <rFont val="Tahoma"/>
            <family val="2"/>
          </rPr>
          <t xml:space="preserve">V: Vacation 
</t>
        </r>
        <r>
          <rPr>
            <sz val="9"/>
            <color indexed="81"/>
            <rFont val="Tahoma"/>
            <family val="2"/>
          </rPr>
          <t xml:space="preserve">
</t>
        </r>
      </text>
    </comment>
    <comment ref="O17" authorId="0" shapeId="0" xr:uid="{D9554F19-8D6D-4B2A-998B-3010C4DB6EA0}">
      <text>
        <r>
          <rPr>
            <b/>
            <sz val="9"/>
            <color indexed="81"/>
            <rFont val="Tahoma"/>
            <family val="2"/>
          </rPr>
          <t>S: Sick</t>
        </r>
      </text>
    </comment>
    <comment ref="P17" authorId="0" shapeId="0" xr:uid="{7478F77B-8060-4EB4-8C4C-3A32FB36C913}">
      <text>
        <r>
          <rPr>
            <b/>
            <sz val="9"/>
            <color indexed="81"/>
            <rFont val="Tahoma"/>
            <family val="2"/>
          </rPr>
          <t>CI:</t>
        </r>
        <r>
          <rPr>
            <sz val="9"/>
            <color indexed="81"/>
            <rFont val="Tahoma"/>
            <family val="2"/>
          </rPr>
          <t xml:space="preserve"> Community Involvment
</t>
        </r>
      </text>
    </comment>
    <comment ref="Q17" authorId="0" shapeId="0" xr:uid="{2DD6B15D-F2B1-4EA7-A470-1F46B1981BD8}">
      <text>
        <r>
          <rPr>
            <b/>
            <sz val="9"/>
            <color indexed="81"/>
            <rFont val="Tahoma"/>
            <family val="2"/>
          </rPr>
          <t>BL: Bonus Leave</t>
        </r>
      </text>
    </comment>
    <comment ref="R17" authorId="0" shapeId="0" xr:uid="{E6DE0660-4DF1-4472-8004-A272B9A8C0D5}">
      <text>
        <r>
          <rPr>
            <b/>
            <sz val="9"/>
            <color indexed="81"/>
            <rFont val="Tahoma"/>
            <family val="2"/>
          </rPr>
          <t>H: Holiday.
When the university is closed on a holiday, mark the hours here.</t>
        </r>
      </text>
    </comment>
    <comment ref="S17" authorId="1" shapeId="0" xr:uid="{C52809D0-A0B9-4D2E-85AA-AA5F1CD0A4C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98BEF3CA-A09A-4EB2-B7E0-D3386007CC81}">
      <text>
        <r>
          <rPr>
            <b/>
            <sz val="9"/>
            <color indexed="81"/>
            <rFont val="Tahoma"/>
            <family val="2"/>
          </rPr>
          <t>AM: Adverse Weather Makeup Hours
Indicate time worked that will be used to make up time taken off due to adverse weather.</t>
        </r>
      </text>
    </comment>
    <comment ref="W17" authorId="0" shapeId="0" xr:uid="{168EA788-8C6E-4EF6-AB1A-F5D61D67A2C6}">
      <text>
        <r>
          <rPr>
            <b/>
            <sz val="9"/>
            <color indexed="81"/>
            <rFont val="Tahoma"/>
            <family val="2"/>
          </rPr>
          <t>AP: Adverse Weather Time Not Worked</t>
        </r>
      </text>
    </comment>
    <comment ref="X17" authorId="0" shapeId="0" xr:uid="{4550B391-C4D0-44D1-8C6A-7187C6C85288}">
      <text>
        <r>
          <rPr>
            <b/>
            <sz val="9"/>
            <color indexed="81"/>
            <rFont val="Tahoma"/>
            <family val="2"/>
          </rPr>
          <t>AWLW: Adverse Weather Leave Without Pay</t>
        </r>
      </text>
    </comment>
    <comment ref="D29" authorId="0" shapeId="0" xr:uid="{3769BA46-7A25-42EB-968E-E8427C0D1FB3}">
      <text>
        <r>
          <rPr>
            <b/>
            <sz val="9"/>
            <color indexed="81"/>
            <rFont val="Tahoma"/>
            <family val="2"/>
          </rPr>
          <t>SP: Shift Pay</t>
        </r>
      </text>
    </comment>
    <comment ref="E29" authorId="0" shapeId="0" xr:uid="{5F7D1247-21ED-4926-82B2-4E560E217D51}">
      <text>
        <r>
          <rPr>
            <b/>
            <sz val="9"/>
            <color indexed="81"/>
            <rFont val="Tahoma"/>
            <family val="2"/>
          </rPr>
          <t>HP: Holiday Premium Pay</t>
        </r>
      </text>
    </comment>
    <comment ref="F29" authorId="0" shapeId="0" xr:uid="{4EE87346-645C-4E28-B643-25C0AC1601AC}">
      <text>
        <r>
          <rPr>
            <b/>
            <sz val="9"/>
            <color indexed="81"/>
            <rFont val="Tahoma"/>
            <family val="2"/>
          </rPr>
          <t>OC: On Call Hours</t>
        </r>
      </text>
    </comment>
    <comment ref="G29" authorId="0" shapeId="0" xr:uid="{BC3F10EF-9E8C-4E62-9716-B325749A76F3}">
      <text>
        <r>
          <rPr>
            <b/>
            <sz val="9"/>
            <color indexed="81"/>
            <rFont val="Tahoma"/>
            <family val="2"/>
          </rPr>
          <t xml:space="preserve">COVID-19 Mandatory On Site Work
</t>
        </r>
      </text>
    </comment>
    <comment ref="H29" authorId="0" shapeId="0" xr:uid="{422D17C8-106B-4BD0-AEBB-ABC569B139BB}">
      <text>
        <r>
          <rPr>
            <b/>
            <sz val="9"/>
            <color indexed="81"/>
            <rFont val="Tahoma"/>
            <family val="2"/>
          </rPr>
          <t xml:space="preserve">CB1.5:Call Back at 1.5
CB1.0:Call Back at 1.0
</t>
        </r>
      </text>
    </comment>
    <comment ref="J29" authorId="0" shapeId="0" xr:uid="{6567FFC1-194F-453D-9DD2-2F6A9F6D656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1FE06DBB-EFAB-45C6-8209-848CC148BA49}">
      <text>
        <r>
          <rPr>
            <b/>
            <sz val="9"/>
            <color indexed="81"/>
            <rFont val="Tahoma"/>
            <family val="2"/>
          </rPr>
          <t>O: Overtime Earned</t>
        </r>
      </text>
    </comment>
    <comment ref="L29" authorId="0" shapeId="0" xr:uid="{0EA8AE0B-BA16-4F4C-A194-D7CB2F545B97}">
      <text>
        <r>
          <rPr>
            <b/>
            <sz val="9"/>
            <color indexed="81"/>
            <rFont val="Tahoma"/>
            <family val="2"/>
          </rPr>
          <t>CU:Comp Time Used</t>
        </r>
      </text>
    </comment>
    <comment ref="M29" authorId="0" shapeId="0" xr:uid="{6539564B-6E3D-421A-8A67-FAAE4C6A4E85}">
      <text>
        <r>
          <rPr>
            <b/>
            <sz val="9"/>
            <color indexed="81"/>
            <rFont val="Tahoma"/>
            <family val="2"/>
          </rPr>
          <t xml:space="preserve">C19 Mandatory Comp Time Used
</t>
        </r>
      </text>
    </comment>
    <comment ref="N29" authorId="1" shapeId="0" xr:uid="{D6D41DE8-EDAD-4AC7-A39D-91D25B011477}">
      <text>
        <r>
          <rPr>
            <b/>
            <sz val="9"/>
            <color indexed="81"/>
            <rFont val="Tahoma"/>
            <family val="2"/>
          </rPr>
          <t xml:space="preserve">V: Vacation 
</t>
        </r>
        <r>
          <rPr>
            <sz val="9"/>
            <color indexed="81"/>
            <rFont val="Tahoma"/>
            <family val="2"/>
          </rPr>
          <t xml:space="preserve">
</t>
        </r>
      </text>
    </comment>
    <comment ref="O29" authorId="0" shapeId="0" xr:uid="{D545097E-9605-4AB6-B4B0-C5ADADE86CF4}">
      <text>
        <r>
          <rPr>
            <b/>
            <sz val="9"/>
            <color indexed="81"/>
            <rFont val="Tahoma"/>
            <family val="2"/>
          </rPr>
          <t>S: Sick</t>
        </r>
      </text>
    </comment>
    <comment ref="P29" authorId="0" shapeId="0" xr:uid="{9AFE100C-41E5-41EA-86C7-08A8058CBBC2}">
      <text>
        <r>
          <rPr>
            <b/>
            <sz val="9"/>
            <color indexed="81"/>
            <rFont val="Tahoma"/>
            <family val="2"/>
          </rPr>
          <t>CI:</t>
        </r>
        <r>
          <rPr>
            <sz val="9"/>
            <color indexed="81"/>
            <rFont val="Tahoma"/>
            <family val="2"/>
          </rPr>
          <t xml:space="preserve"> Community Involvment
</t>
        </r>
      </text>
    </comment>
    <comment ref="Q29" authorId="0" shapeId="0" xr:uid="{07E8EB70-895F-4BE0-830C-2F18C2D9F5D9}">
      <text>
        <r>
          <rPr>
            <b/>
            <sz val="9"/>
            <color indexed="81"/>
            <rFont val="Tahoma"/>
            <family val="2"/>
          </rPr>
          <t>BL: Bonus Leave</t>
        </r>
      </text>
    </comment>
    <comment ref="R29" authorId="0" shapeId="0" xr:uid="{0499F83B-B821-43D9-9A11-9E0D18406CB0}">
      <text>
        <r>
          <rPr>
            <b/>
            <sz val="9"/>
            <color indexed="81"/>
            <rFont val="Tahoma"/>
            <family val="2"/>
          </rPr>
          <t>H: Holiday.
When the university is closed on a holiday, mark the hours here.</t>
        </r>
      </text>
    </comment>
    <comment ref="S29" authorId="1" shapeId="0" xr:uid="{EFE1B70A-29B1-4724-83F4-A00E16A93792}">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BAE09145-A794-42EA-BC6D-4E1F86B6ED5B}">
      <text>
        <r>
          <rPr>
            <b/>
            <sz val="9"/>
            <color indexed="81"/>
            <rFont val="Tahoma"/>
            <family val="2"/>
          </rPr>
          <t>AM: Adverse Weather Makeup Hours
Indicate time worked that will be used to make up time taken off due to adverse weather.</t>
        </r>
      </text>
    </comment>
    <comment ref="W29" authorId="0" shapeId="0" xr:uid="{0F4484AA-95B3-453B-89C6-B8BFEA56C5DF}">
      <text>
        <r>
          <rPr>
            <b/>
            <sz val="9"/>
            <color indexed="81"/>
            <rFont val="Tahoma"/>
            <family val="2"/>
          </rPr>
          <t>AP: Adverse Weather Time Not Worked</t>
        </r>
      </text>
    </comment>
    <comment ref="X29" authorId="0" shapeId="0" xr:uid="{458234D6-4EF7-421F-A666-032493FD7356}">
      <text>
        <r>
          <rPr>
            <b/>
            <sz val="9"/>
            <color indexed="81"/>
            <rFont val="Tahoma"/>
            <family val="2"/>
          </rPr>
          <t>AWLW: Adverse Weather Leave Without Pay</t>
        </r>
      </text>
    </comment>
    <comment ref="D41" authorId="0" shapeId="0" xr:uid="{9FCC8F16-FC4F-4199-A529-C17EAD2936F5}">
      <text>
        <r>
          <rPr>
            <b/>
            <sz val="9"/>
            <color indexed="81"/>
            <rFont val="Tahoma"/>
            <family val="2"/>
          </rPr>
          <t>SP: Shift Pay</t>
        </r>
      </text>
    </comment>
    <comment ref="E41" authorId="0" shapeId="0" xr:uid="{DCA5FCFA-D9F5-45D6-91A2-2C7B56E72FEF}">
      <text>
        <r>
          <rPr>
            <b/>
            <sz val="9"/>
            <color indexed="81"/>
            <rFont val="Tahoma"/>
            <family val="2"/>
          </rPr>
          <t>HP: Holiday Premium Pay</t>
        </r>
      </text>
    </comment>
    <comment ref="F41" authorId="0" shapeId="0" xr:uid="{663BD03C-9EB6-4ECD-B408-6A945394E8F2}">
      <text>
        <r>
          <rPr>
            <b/>
            <sz val="9"/>
            <color indexed="81"/>
            <rFont val="Tahoma"/>
            <family val="2"/>
          </rPr>
          <t>OC: On Call Hours</t>
        </r>
      </text>
    </comment>
    <comment ref="G41" authorId="0" shapeId="0" xr:uid="{BC26B95E-86E5-492D-93E3-3BBAB91CE9F9}">
      <text>
        <r>
          <rPr>
            <b/>
            <sz val="9"/>
            <color indexed="81"/>
            <rFont val="Tahoma"/>
            <family val="2"/>
          </rPr>
          <t xml:space="preserve">COVID-19 Mandatory On Site Work
</t>
        </r>
      </text>
    </comment>
    <comment ref="H41" authorId="0" shapeId="0" xr:uid="{166F55DD-BB15-4706-9CE2-AA7331D1FFE6}">
      <text>
        <r>
          <rPr>
            <b/>
            <sz val="9"/>
            <color indexed="81"/>
            <rFont val="Tahoma"/>
            <family val="2"/>
          </rPr>
          <t xml:space="preserve">CB1.5:Call Back at 1.5
CB1.0:Call Back at 1.0
</t>
        </r>
      </text>
    </comment>
    <comment ref="J41" authorId="0" shapeId="0" xr:uid="{A500F480-E242-4C92-B2DE-6AC6780F521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94125970-BFB0-4A19-8FCF-696050AC2C79}">
      <text>
        <r>
          <rPr>
            <b/>
            <sz val="9"/>
            <color indexed="81"/>
            <rFont val="Tahoma"/>
            <family val="2"/>
          </rPr>
          <t>O: Overtime Earned</t>
        </r>
      </text>
    </comment>
    <comment ref="L41" authorId="0" shapeId="0" xr:uid="{D5D7F1CD-32FF-4617-9006-4B1335E7D3D6}">
      <text>
        <r>
          <rPr>
            <b/>
            <sz val="9"/>
            <color indexed="81"/>
            <rFont val="Tahoma"/>
            <family val="2"/>
          </rPr>
          <t>CU:Comp Time Used</t>
        </r>
      </text>
    </comment>
    <comment ref="M41" authorId="0" shapeId="0" xr:uid="{F91F96F3-5DC0-4225-AF07-3B651351FEDD}">
      <text>
        <r>
          <rPr>
            <b/>
            <sz val="9"/>
            <color indexed="81"/>
            <rFont val="Tahoma"/>
            <family val="2"/>
          </rPr>
          <t xml:space="preserve">C19 Mandatory Comp Time Used
</t>
        </r>
      </text>
    </comment>
    <comment ref="N41" authorId="1" shapeId="0" xr:uid="{DF674A7E-42F4-4F1A-AC38-85000B9FEF58}">
      <text>
        <r>
          <rPr>
            <b/>
            <sz val="9"/>
            <color indexed="81"/>
            <rFont val="Tahoma"/>
            <family val="2"/>
          </rPr>
          <t xml:space="preserve">V: Vacation 
</t>
        </r>
        <r>
          <rPr>
            <sz val="9"/>
            <color indexed="81"/>
            <rFont val="Tahoma"/>
            <family val="2"/>
          </rPr>
          <t xml:space="preserve">
</t>
        </r>
      </text>
    </comment>
    <comment ref="O41" authorId="0" shapeId="0" xr:uid="{5B83B572-F915-4840-B69E-A7BBD4EDD5C7}">
      <text>
        <r>
          <rPr>
            <b/>
            <sz val="9"/>
            <color indexed="81"/>
            <rFont val="Tahoma"/>
            <family val="2"/>
          </rPr>
          <t>S: Sick</t>
        </r>
      </text>
    </comment>
    <comment ref="P41" authorId="0" shapeId="0" xr:uid="{C6C31C56-664A-4AF5-B303-882F4F0CA128}">
      <text>
        <r>
          <rPr>
            <b/>
            <sz val="9"/>
            <color indexed="81"/>
            <rFont val="Tahoma"/>
            <family val="2"/>
          </rPr>
          <t>CI:</t>
        </r>
        <r>
          <rPr>
            <sz val="9"/>
            <color indexed="81"/>
            <rFont val="Tahoma"/>
            <family val="2"/>
          </rPr>
          <t xml:space="preserve"> Community Involvment
</t>
        </r>
      </text>
    </comment>
    <comment ref="Q41" authorId="0" shapeId="0" xr:uid="{41FC51AF-BD75-4D7B-86DC-9D6C733EE681}">
      <text>
        <r>
          <rPr>
            <b/>
            <sz val="9"/>
            <color indexed="81"/>
            <rFont val="Tahoma"/>
            <family val="2"/>
          </rPr>
          <t>BL: Bonus Leave</t>
        </r>
      </text>
    </comment>
    <comment ref="R41" authorId="0" shapeId="0" xr:uid="{815796E2-C16C-4EF8-9642-7A3E3A17F053}">
      <text>
        <r>
          <rPr>
            <b/>
            <sz val="9"/>
            <color indexed="81"/>
            <rFont val="Tahoma"/>
            <family val="2"/>
          </rPr>
          <t>H: Holiday.
When the university is closed on a holiday, mark the hours here.</t>
        </r>
      </text>
    </comment>
    <comment ref="S41" authorId="1" shapeId="0" xr:uid="{629ABF4A-9D0D-4CF4-9921-152AA139455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F20EA203-A651-454C-8C95-808869B72438}">
      <text>
        <r>
          <rPr>
            <b/>
            <sz val="9"/>
            <color indexed="81"/>
            <rFont val="Tahoma"/>
            <family val="2"/>
          </rPr>
          <t>AM: Adverse Weather Makeup Hours
Indicate time worked that will be used to make up time taken off due to adverse weather.</t>
        </r>
      </text>
    </comment>
    <comment ref="W41" authorId="0" shapeId="0" xr:uid="{28A08FA4-3129-436B-A2B8-233492403795}">
      <text>
        <r>
          <rPr>
            <b/>
            <sz val="9"/>
            <color indexed="81"/>
            <rFont val="Tahoma"/>
            <family val="2"/>
          </rPr>
          <t>AP: Adverse Weather Time Not Worked</t>
        </r>
      </text>
    </comment>
    <comment ref="X41" authorId="0" shapeId="0" xr:uid="{A0294B43-4D9F-43AC-A14C-43A9CFE40C67}">
      <text>
        <r>
          <rPr>
            <b/>
            <sz val="9"/>
            <color indexed="81"/>
            <rFont val="Tahoma"/>
            <family val="2"/>
          </rPr>
          <t>AWLW: Adverse Weather Leave Without Pay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8F878E22-949D-451D-B794-748DE930A238}">
      <text>
        <r>
          <rPr>
            <b/>
            <sz val="9"/>
            <color indexed="81"/>
            <rFont val="Tahoma"/>
            <family val="2"/>
          </rPr>
          <t>SP: Shift Pay</t>
        </r>
      </text>
    </comment>
    <comment ref="E5" authorId="0" shapeId="0" xr:uid="{FC03CD05-A5DB-4C9C-8354-321B04CC6B2D}">
      <text>
        <r>
          <rPr>
            <b/>
            <sz val="9"/>
            <color indexed="81"/>
            <rFont val="Tahoma"/>
            <family val="2"/>
          </rPr>
          <t>HP: Holiday Premium Pay</t>
        </r>
      </text>
    </comment>
    <comment ref="F5" authorId="0" shapeId="0" xr:uid="{1F99B6D2-1071-49B9-B05A-4B2DE28499E2}">
      <text>
        <r>
          <rPr>
            <b/>
            <sz val="9"/>
            <color indexed="81"/>
            <rFont val="Tahoma"/>
            <family val="2"/>
          </rPr>
          <t>OC: On Call Hours</t>
        </r>
      </text>
    </comment>
    <comment ref="G5" authorId="0" shapeId="0" xr:uid="{D032AF23-8ECF-4D07-A763-1BAAB1E82485}">
      <text>
        <r>
          <rPr>
            <b/>
            <sz val="9"/>
            <color indexed="81"/>
            <rFont val="Tahoma"/>
            <family val="2"/>
          </rPr>
          <t xml:space="preserve">COVID-19 Mandatory On Site Work
</t>
        </r>
      </text>
    </comment>
    <comment ref="H5" authorId="0" shapeId="0" xr:uid="{0B58643C-9B58-415C-BEB6-AC0C3DD5BD7B}">
      <text>
        <r>
          <rPr>
            <b/>
            <sz val="9"/>
            <color indexed="81"/>
            <rFont val="Tahoma"/>
            <family val="2"/>
          </rPr>
          <t xml:space="preserve">CB1.5:Call Back at 1.5
CB1.0:Call Back at 1.0
</t>
        </r>
      </text>
    </comment>
    <comment ref="J5" authorId="0" shapeId="0" xr:uid="{AA7614C2-E84D-4915-A218-D9623A4B5E4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FE023215-DD88-485D-AE8C-4715CE99FD07}">
      <text>
        <r>
          <rPr>
            <b/>
            <sz val="9"/>
            <color indexed="81"/>
            <rFont val="Tahoma"/>
            <family val="2"/>
          </rPr>
          <t>O: Overtime Earned</t>
        </r>
      </text>
    </comment>
    <comment ref="L5" authorId="0" shapeId="0" xr:uid="{D8F079E8-A334-497D-959C-E967928C810B}">
      <text>
        <r>
          <rPr>
            <b/>
            <sz val="9"/>
            <color indexed="81"/>
            <rFont val="Tahoma"/>
            <family val="2"/>
          </rPr>
          <t>CU:Comp Time Used</t>
        </r>
      </text>
    </comment>
    <comment ref="M5" authorId="0" shapeId="0" xr:uid="{5CDB9244-EDDE-4876-937B-30564EC41661}">
      <text>
        <r>
          <rPr>
            <b/>
            <sz val="9"/>
            <color indexed="81"/>
            <rFont val="Tahoma"/>
            <family val="2"/>
          </rPr>
          <t xml:space="preserve">C19 Mandatory Comp Time Used
</t>
        </r>
      </text>
    </comment>
    <comment ref="N5" authorId="1" shapeId="0" xr:uid="{3A7D7351-CCC5-4A34-8BAC-19BF6601B7B8}">
      <text>
        <r>
          <rPr>
            <b/>
            <sz val="9"/>
            <color indexed="81"/>
            <rFont val="Tahoma"/>
            <family val="2"/>
          </rPr>
          <t xml:space="preserve">V: Vacation 
</t>
        </r>
        <r>
          <rPr>
            <sz val="9"/>
            <color indexed="81"/>
            <rFont val="Tahoma"/>
            <family val="2"/>
          </rPr>
          <t xml:space="preserve">
</t>
        </r>
      </text>
    </comment>
    <comment ref="O5" authorId="0" shapeId="0" xr:uid="{BD698032-7537-422A-B4A1-44AA8F2159FB}">
      <text>
        <r>
          <rPr>
            <b/>
            <sz val="9"/>
            <color indexed="81"/>
            <rFont val="Tahoma"/>
            <family val="2"/>
          </rPr>
          <t>S: Sick</t>
        </r>
      </text>
    </comment>
    <comment ref="P5" authorId="0" shapeId="0" xr:uid="{FBB60F39-DD0E-4E27-8CF7-DA7A59CA6354}">
      <text>
        <r>
          <rPr>
            <b/>
            <sz val="9"/>
            <color indexed="81"/>
            <rFont val="Tahoma"/>
            <family val="2"/>
          </rPr>
          <t>CI:</t>
        </r>
        <r>
          <rPr>
            <sz val="9"/>
            <color indexed="81"/>
            <rFont val="Tahoma"/>
            <family val="2"/>
          </rPr>
          <t xml:space="preserve"> Community Involvment
</t>
        </r>
      </text>
    </comment>
    <comment ref="Q5" authorId="0" shapeId="0" xr:uid="{EF242C04-8701-4E7A-8C16-0005BA4EFEF3}">
      <text>
        <r>
          <rPr>
            <b/>
            <sz val="9"/>
            <color indexed="81"/>
            <rFont val="Tahoma"/>
            <family val="2"/>
          </rPr>
          <t>BL: Bonus Leave</t>
        </r>
      </text>
    </comment>
    <comment ref="R5" authorId="0" shapeId="0" xr:uid="{41E9C0C6-75E1-4083-9472-FD77E43355DF}">
      <text>
        <r>
          <rPr>
            <b/>
            <sz val="9"/>
            <color indexed="81"/>
            <rFont val="Tahoma"/>
            <family val="2"/>
          </rPr>
          <t>H: Holiday.
When the university is closed on a holiday, mark the hours here.</t>
        </r>
      </text>
    </comment>
    <comment ref="S5" authorId="1" shapeId="0" xr:uid="{FDC5ABB2-25CC-42E5-99DC-8BA36A5F546C}">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1FD9BF80-AE95-43F0-B759-5CC3BF5C1680}">
      <text>
        <r>
          <rPr>
            <b/>
            <sz val="9"/>
            <color indexed="81"/>
            <rFont val="Tahoma"/>
            <family val="2"/>
          </rPr>
          <t>AM: Adverse Weather Makeup Hours
Indicate time worked that will be used to make up time taken off due to adverse weather.</t>
        </r>
      </text>
    </comment>
    <comment ref="W5" authorId="0" shapeId="0" xr:uid="{936C0FE9-3018-46BA-9114-98D58F3F0CD3}">
      <text>
        <r>
          <rPr>
            <b/>
            <sz val="9"/>
            <color indexed="81"/>
            <rFont val="Tahoma"/>
            <family val="2"/>
          </rPr>
          <t>AP: Adverse Weather Time Not Worked</t>
        </r>
      </text>
    </comment>
    <comment ref="X5" authorId="0" shapeId="0" xr:uid="{6ADFC005-35E7-4486-82A1-3CB6075C79E2}">
      <text>
        <r>
          <rPr>
            <b/>
            <sz val="9"/>
            <color indexed="81"/>
            <rFont val="Tahoma"/>
            <family val="2"/>
          </rPr>
          <t>AWLW: Adverse Weather Leave Without Pay</t>
        </r>
      </text>
    </comment>
    <comment ref="D17" authorId="0" shapeId="0" xr:uid="{6403AFB4-2E05-4381-BD08-2861FBF88709}">
      <text>
        <r>
          <rPr>
            <b/>
            <sz val="9"/>
            <color indexed="81"/>
            <rFont val="Tahoma"/>
            <family val="2"/>
          </rPr>
          <t>SP: Shift Pay</t>
        </r>
      </text>
    </comment>
    <comment ref="E17" authorId="0" shapeId="0" xr:uid="{6B23BE49-46A8-45F2-8414-C0BAD62459C3}">
      <text>
        <r>
          <rPr>
            <b/>
            <sz val="9"/>
            <color indexed="81"/>
            <rFont val="Tahoma"/>
            <family val="2"/>
          </rPr>
          <t>HP: Holiday Premium Pay</t>
        </r>
      </text>
    </comment>
    <comment ref="F17" authorId="0" shapeId="0" xr:uid="{C7FE3C7A-95F7-469F-9B7B-152CC3064A75}">
      <text>
        <r>
          <rPr>
            <b/>
            <sz val="9"/>
            <color indexed="81"/>
            <rFont val="Tahoma"/>
            <family val="2"/>
          </rPr>
          <t>OC: On Call Hours</t>
        </r>
      </text>
    </comment>
    <comment ref="G17" authorId="0" shapeId="0" xr:uid="{BB0A30F6-4539-4B8A-AE6C-640F99A772AF}">
      <text>
        <r>
          <rPr>
            <b/>
            <sz val="9"/>
            <color indexed="81"/>
            <rFont val="Tahoma"/>
            <family val="2"/>
          </rPr>
          <t xml:space="preserve">COVID-19 Mandatory On Site Work
</t>
        </r>
      </text>
    </comment>
    <comment ref="H17" authorId="0" shapeId="0" xr:uid="{A15CEBBF-90B8-4CDB-A58E-93EE284FBE68}">
      <text>
        <r>
          <rPr>
            <b/>
            <sz val="9"/>
            <color indexed="81"/>
            <rFont val="Tahoma"/>
            <family val="2"/>
          </rPr>
          <t xml:space="preserve">CB1.5:Call Back at 1.5
CB1.0:Call Back at 1.0
</t>
        </r>
      </text>
    </comment>
    <comment ref="J17" authorId="0" shapeId="0" xr:uid="{2BB77CA9-7DFE-46C4-BC1A-52E31E30D54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268363FA-093F-4F44-B0EA-27BDFF04DED6}">
      <text>
        <r>
          <rPr>
            <b/>
            <sz val="9"/>
            <color indexed="81"/>
            <rFont val="Tahoma"/>
            <family val="2"/>
          </rPr>
          <t>O: Overtime Earned</t>
        </r>
      </text>
    </comment>
    <comment ref="L17" authorId="0" shapeId="0" xr:uid="{A027E865-0BEE-419E-AAAD-F4C48DBB8ABB}">
      <text>
        <r>
          <rPr>
            <b/>
            <sz val="9"/>
            <color indexed="81"/>
            <rFont val="Tahoma"/>
            <family val="2"/>
          </rPr>
          <t>CU:Comp Time Used</t>
        </r>
      </text>
    </comment>
    <comment ref="M17" authorId="0" shapeId="0" xr:uid="{530B34D2-1C24-4AFE-A592-F5277A946285}">
      <text>
        <r>
          <rPr>
            <b/>
            <sz val="9"/>
            <color indexed="81"/>
            <rFont val="Tahoma"/>
            <family val="2"/>
          </rPr>
          <t xml:space="preserve">C19 Mandatory Comp Time Used
</t>
        </r>
      </text>
    </comment>
    <comment ref="N17" authorId="1" shapeId="0" xr:uid="{43CEC6EC-CB9A-4B87-9381-7CBF8A7CDC31}">
      <text>
        <r>
          <rPr>
            <b/>
            <sz val="9"/>
            <color indexed="81"/>
            <rFont val="Tahoma"/>
            <family val="2"/>
          </rPr>
          <t xml:space="preserve">V: Vacation 
</t>
        </r>
        <r>
          <rPr>
            <sz val="9"/>
            <color indexed="81"/>
            <rFont val="Tahoma"/>
            <family val="2"/>
          </rPr>
          <t xml:space="preserve">
</t>
        </r>
      </text>
    </comment>
    <comment ref="O17" authorId="0" shapeId="0" xr:uid="{09B62062-9BC4-45EF-8B94-D56245BD4D11}">
      <text>
        <r>
          <rPr>
            <b/>
            <sz val="9"/>
            <color indexed="81"/>
            <rFont val="Tahoma"/>
            <family val="2"/>
          </rPr>
          <t>S: Sick</t>
        </r>
      </text>
    </comment>
    <comment ref="P17" authorId="0" shapeId="0" xr:uid="{3AA064EF-9414-4D46-BD9D-B50561D69DF8}">
      <text>
        <r>
          <rPr>
            <b/>
            <sz val="9"/>
            <color indexed="81"/>
            <rFont val="Tahoma"/>
            <family val="2"/>
          </rPr>
          <t>CI:</t>
        </r>
        <r>
          <rPr>
            <sz val="9"/>
            <color indexed="81"/>
            <rFont val="Tahoma"/>
            <family val="2"/>
          </rPr>
          <t xml:space="preserve"> Community Involvment
</t>
        </r>
      </text>
    </comment>
    <comment ref="Q17" authorId="0" shapeId="0" xr:uid="{6B725B26-8235-4D94-9B7D-11554BD1858F}">
      <text>
        <r>
          <rPr>
            <b/>
            <sz val="9"/>
            <color indexed="81"/>
            <rFont val="Tahoma"/>
            <family val="2"/>
          </rPr>
          <t>BL: Bonus Leave</t>
        </r>
      </text>
    </comment>
    <comment ref="R17" authorId="0" shapeId="0" xr:uid="{3868C9DF-F0EF-4FCA-B74E-EF959489BCD8}">
      <text>
        <r>
          <rPr>
            <b/>
            <sz val="9"/>
            <color indexed="81"/>
            <rFont val="Tahoma"/>
            <family val="2"/>
          </rPr>
          <t>H: Holiday.
When the university is closed on a holiday, mark the hours here.</t>
        </r>
      </text>
    </comment>
    <comment ref="S17" authorId="1" shapeId="0" xr:uid="{6152E027-9C8E-4D40-A1C5-B90B1414AA0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B5E3C210-2AE0-4A1F-806F-453C564F488B}">
      <text>
        <r>
          <rPr>
            <b/>
            <sz val="9"/>
            <color indexed="81"/>
            <rFont val="Tahoma"/>
            <family val="2"/>
          </rPr>
          <t>AM: Adverse Weather Makeup Hours
Indicate time worked that will be used to make up time taken off due to adverse weather.</t>
        </r>
      </text>
    </comment>
    <comment ref="W17" authorId="0" shapeId="0" xr:uid="{64331E32-E0C3-4091-B984-8FD80BA09B4F}">
      <text>
        <r>
          <rPr>
            <b/>
            <sz val="9"/>
            <color indexed="81"/>
            <rFont val="Tahoma"/>
            <family val="2"/>
          </rPr>
          <t>AP: Adverse Weather Time Not Worked</t>
        </r>
      </text>
    </comment>
    <comment ref="X17" authorId="0" shapeId="0" xr:uid="{D914AA53-A73D-4CB4-A3AF-68798BD4FADB}">
      <text>
        <r>
          <rPr>
            <b/>
            <sz val="9"/>
            <color indexed="81"/>
            <rFont val="Tahoma"/>
            <family val="2"/>
          </rPr>
          <t>AWLW: Adverse Weather Leave Without Pay</t>
        </r>
      </text>
    </comment>
    <comment ref="D29" authorId="0" shapeId="0" xr:uid="{2382C49F-B761-41BD-89E0-3E5DF0B4FAE2}">
      <text>
        <r>
          <rPr>
            <b/>
            <sz val="9"/>
            <color indexed="81"/>
            <rFont val="Tahoma"/>
            <family val="2"/>
          </rPr>
          <t>SP: Shift Pay</t>
        </r>
      </text>
    </comment>
    <comment ref="E29" authorId="0" shapeId="0" xr:uid="{8D5B8C0F-2713-4947-AC62-1C6CF48665D4}">
      <text>
        <r>
          <rPr>
            <b/>
            <sz val="9"/>
            <color indexed="81"/>
            <rFont val="Tahoma"/>
            <family val="2"/>
          </rPr>
          <t>HP: Holiday Premium Pay</t>
        </r>
      </text>
    </comment>
    <comment ref="F29" authorId="0" shapeId="0" xr:uid="{6078D330-D870-492B-AE30-46DDECAF616D}">
      <text>
        <r>
          <rPr>
            <b/>
            <sz val="9"/>
            <color indexed="81"/>
            <rFont val="Tahoma"/>
            <family val="2"/>
          </rPr>
          <t>OC: On Call Hours</t>
        </r>
      </text>
    </comment>
    <comment ref="G29" authorId="0" shapeId="0" xr:uid="{CE604613-7E4A-4A9B-A493-188BD42E83F6}">
      <text>
        <r>
          <rPr>
            <b/>
            <sz val="9"/>
            <color indexed="81"/>
            <rFont val="Tahoma"/>
            <family val="2"/>
          </rPr>
          <t xml:space="preserve">COVID-19 Mandatory On Site Work
</t>
        </r>
      </text>
    </comment>
    <comment ref="H29" authorId="0" shapeId="0" xr:uid="{A93E5D65-3C34-4362-AD45-BD902C365EA5}">
      <text>
        <r>
          <rPr>
            <b/>
            <sz val="9"/>
            <color indexed="81"/>
            <rFont val="Tahoma"/>
            <family val="2"/>
          </rPr>
          <t xml:space="preserve">CB1.5:Call Back at 1.5
CB1.0:Call Back at 1.0
</t>
        </r>
      </text>
    </comment>
    <comment ref="J29" authorId="0" shapeId="0" xr:uid="{8A858219-1192-46E6-82A2-DF4A5DB03F5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020645EB-90BA-4711-8005-487980A86843}">
      <text>
        <r>
          <rPr>
            <b/>
            <sz val="9"/>
            <color indexed="81"/>
            <rFont val="Tahoma"/>
            <family val="2"/>
          </rPr>
          <t>O: Overtime Earned</t>
        </r>
      </text>
    </comment>
    <comment ref="L29" authorId="0" shapeId="0" xr:uid="{37A5E4A7-A771-46E0-AAF3-99D1CD9A5B79}">
      <text>
        <r>
          <rPr>
            <b/>
            <sz val="9"/>
            <color indexed="81"/>
            <rFont val="Tahoma"/>
            <family val="2"/>
          </rPr>
          <t>CU:Comp Time Used</t>
        </r>
      </text>
    </comment>
    <comment ref="M29" authorId="0" shapeId="0" xr:uid="{059F8824-137E-41D1-A738-276A3DF04E03}">
      <text>
        <r>
          <rPr>
            <b/>
            <sz val="9"/>
            <color indexed="81"/>
            <rFont val="Tahoma"/>
            <family val="2"/>
          </rPr>
          <t xml:space="preserve">C19 Mandatory Comp Time Used
</t>
        </r>
      </text>
    </comment>
    <comment ref="N29" authorId="1" shapeId="0" xr:uid="{0B4D9991-6ED1-4995-9FDD-42DB789F3C6C}">
      <text>
        <r>
          <rPr>
            <b/>
            <sz val="9"/>
            <color indexed="81"/>
            <rFont val="Tahoma"/>
            <family val="2"/>
          </rPr>
          <t xml:space="preserve">V: Vacation 
</t>
        </r>
        <r>
          <rPr>
            <sz val="9"/>
            <color indexed="81"/>
            <rFont val="Tahoma"/>
            <family val="2"/>
          </rPr>
          <t xml:space="preserve">
</t>
        </r>
      </text>
    </comment>
    <comment ref="O29" authorId="0" shapeId="0" xr:uid="{8ED76DCE-4FF8-44B4-8DBB-ABE6837A9BA9}">
      <text>
        <r>
          <rPr>
            <b/>
            <sz val="9"/>
            <color indexed="81"/>
            <rFont val="Tahoma"/>
            <family val="2"/>
          </rPr>
          <t>S: Sick</t>
        </r>
      </text>
    </comment>
    <comment ref="P29" authorId="0" shapeId="0" xr:uid="{529D8A6E-7D58-4A61-A09C-037F73B451E0}">
      <text>
        <r>
          <rPr>
            <b/>
            <sz val="9"/>
            <color indexed="81"/>
            <rFont val="Tahoma"/>
            <family val="2"/>
          </rPr>
          <t>CI:</t>
        </r>
        <r>
          <rPr>
            <sz val="9"/>
            <color indexed="81"/>
            <rFont val="Tahoma"/>
            <family val="2"/>
          </rPr>
          <t xml:space="preserve"> Community Involvment
</t>
        </r>
      </text>
    </comment>
    <comment ref="Q29" authorId="0" shapeId="0" xr:uid="{376841DE-BEBF-4ACB-96FE-40F8666B8054}">
      <text>
        <r>
          <rPr>
            <b/>
            <sz val="9"/>
            <color indexed="81"/>
            <rFont val="Tahoma"/>
            <family val="2"/>
          </rPr>
          <t>BL: Bonus Leave</t>
        </r>
      </text>
    </comment>
    <comment ref="R29" authorId="0" shapeId="0" xr:uid="{79041D64-ACAF-4346-9A70-8FAE47E8E049}">
      <text>
        <r>
          <rPr>
            <b/>
            <sz val="9"/>
            <color indexed="81"/>
            <rFont val="Tahoma"/>
            <family val="2"/>
          </rPr>
          <t>H: Holiday.
When the university is closed on a holiday, mark the hours here.</t>
        </r>
      </text>
    </comment>
    <comment ref="S29" authorId="1" shapeId="0" xr:uid="{AB2E2C51-287A-4CCD-8722-20EF5D1D2C0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15911BB8-FF04-4B65-92E6-E9143C087527}">
      <text>
        <r>
          <rPr>
            <b/>
            <sz val="9"/>
            <color indexed="81"/>
            <rFont val="Tahoma"/>
            <family val="2"/>
          </rPr>
          <t>AM: Adverse Weather Makeup Hours
Indicate time worked that will be used to make up time taken off due to adverse weather.</t>
        </r>
      </text>
    </comment>
    <comment ref="W29" authorId="0" shapeId="0" xr:uid="{B0EB1E3E-7771-4B92-8E09-B822C9C6EA45}">
      <text>
        <r>
          <rPr>
            <b/>
            <sz val="9"/>
            <color indexed="81"/>
            <rFont val="Tahoma"/>
            <family val="2"/>
          </rPr>
          <t>AP: Adverse Weather Time Not Worked</t>
        </r>
      </text>
    </comment>
    <comment ref="X29" authorId="0" shapeId="0" xr:uid="{D0ECE760-E2A2-49DE-8FD7-4713FB27AD80}">
      <text>
        <r>
          <rPr>
            <b/>
            <sz val="9"/>
            <color indexed="81"/>
            <rFont val="Tahoma"/>
            <family val="2"/>
          </rPr>
          <t>AWLW: Adverse Weather Leave Without Pay</t>
        </r>
      </text>
    </comment>
    <comment ref="D41" authorId="0" shapeId="0" xr:uid="{2B05FCF7-C120-445E-AC1B-8E5129BBF4FF}">
      <text>
        <r>
          <rPr>
            <b/>
            <sz val="9"/>
            <color indexed="81"/>
            <rFont val="Tahoma"/>
            <family val="2"/>
          </rPr>
          <t>SP: Shift Pay</t>
        </r>
      </text>
    </comment>
    <comment ref="E41" authorId="0" shapeId="0" xr:uid="{FD22B635-68BC-40FD-98E4-2E6FF8899E54}">
      <text>
        <r>
          <rPr>
            <b/>
            <sz val="9"/>
            <color indexed="81"/>
            <rFont val="Tahoma"/>
            <family val="2"/>
          </rPr>
          <t>HP: Holiday Premium Pay</t>
        </r>
      </text>
    </comment>
    <comment ref="F41" authorId="0" shapeId="0" xr:uid="{21858B99-6C08-4BEE-BC73-CF8931F12B6C}">
      <text>
        <r>
          <rPr>
            <b/>
            <sz val="9"/>
            <color indexed="81"/>
            <rFont val="Tahoma"/>
            <family val="2"/>
          </rPr>
          <t>OC: On Call Hours</t>
        </r>
      </text>
    </comment>
    <comment ref="G41" authorId="0" shapeId="0" xr:uid="{AED3FDA3-800C-4F81-A549-CB99D15693CA}">
      <text>
        <r>
          <rPr>
            <b/>
            <sz val="9"/>
            <color indexed="81"/>
            <rFont val="Tahoma"/>
            <family val="2"/>
          </rPr>
          <t xml:space="preserve">COVID-19 Mandatory On Site Work
</t>
        </r>
      </text>
    </comment>
    <comment ref="H41" authorId="0" shapeId="0" xr:uid="{872ADA10-35E2-4A94-B47F-A79013FC6DDF}">
      <text>
        <r>
          <rPr>
            <b/>
            <sz val="9"/>
            <color indexed="81"/>
            <rFont val="Tahoma"/>
            <family val="2"/>
          </rPr>
          <t xml:space="preserve">CB1.5:Call Back at 1.5
CB1.0:Call Back at 1.0
</t>
        </r>
      </text>
    </comment>
    <comment ref="J41" authorId="0" shapeId="0" xr:uid="{EC94F4A1-CE16-4FF9-BE31-0E03664A167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6D69A27F-4EDD-42F3-9A5F-7D4938597EB0}">
      <text>
        <r>
          <rPr>
            <b/>
            <sz val="9"/>
            <color indexed="81"/>
            <rFont val="Tahoma"/>
            <family val="2"/>
          </rPr>
          <t>O: Overtime Earned</t>
        </r>
      </text>
    </comment>
    <comment ref="L41" authorId="0" shapeId="0" xr:uid="{6C20B344-C50D-4284-96E4-6BF04662736E}">
      <text>
        <r>
          <rPr>
            <b/>
            <sz val="9"/>
            <color indexed="81"/>
            <rFont val="Tahoma"/>
            <family val="2"/>
          </rPr>
          <t>CU:Comp Time Used</t>
        </r>
      </text>
    </comment>
    <comment ref="M41" authorId="0" shapeId="0" xr:uid="{8E929CB3-3E3E-46C1-B5A8-BD3D4DFA14DE}">
      <text>
        <r>
          <rPr>
            <b/>
            <sz val="9"/>
            <color indexed="81"/>
            <rFont val="Tahoma"/>
            <family val="2"/>
          </rPr>
          <t xml:space="preserve">C19 Mandatory Comp Time Used
</t>
        </r>
      </text>
    </comment>
    <comment ref="N41" authorId="1" shapeId="0" xr:uid="{B9F6CBF7-F039-4452-ADD8-7C55933A39CC}">
      <text>
        <r>
          <rPr>
            <b/>
            <sz val="9"/>
            <color indexed="81"/>
            <rFont val="Tahoma"/>
            <family val="2"/>
          </rPr>
          <t xml:space="preserve">V: Vacation 
</t>
        </r>
        <r>
          <rPr>
            <sz val="9"/>
            <color indexed="81"/>
            <rFont val="Tahoma"/>
            <family val="2"/>
          </rPr>
          <t xml:space="preserve">
</t>
        </r>
      </text>
    </comment>
    <comment ref="O41" authorId="0" shapeId="0" xr:uid="{DDFBDBD0-A5F8-4E68-9A37-292A816F31BE}">
      <text>
        <r>
          <rPr>
            <b/>
            <sz val="9"/>
            <color indexed="81"/>
            <rFont val="Tahoma"/>
            <family val="2"/>
          </rPr>
          <t>S: Sick</t>
        </r>
      </text>
    </comment>
    <comment ref="P41" authorId="0" shapeId="0" xr:uid="{9A09779E-0007-4B3A-86D7-9FAE7DDDE299}">
      <text>
        <r>
          <rPr>
            <b/>
            <sz val="9"/>
            <color indexed="81"/>
            <rFont val="Tahoma"/>
            <family val="2"/>
          </rPr>
          <t>CI:</t>
        </r>
        <r>
          <rPr>
            <sz val="9"/>
            <color indexed="81"/>
            <rFont val="Tahoma"/>
            <family val="2"/>
          </rPr>
          <t xml:space="preserve"> Community Involvment
</t>
        </r>
      </text>
    </comment>
    <comment ref="Q41" authorId="0" shapeId="0" xr:uid="{9281CAC3-B163-4299-9DF2-78B26F7782D7}">
      <text>
        <r>
          <rPr>
            <b/>
            <sz val="9"/>
            <color indexed="81"/>
            <rFont val="Tahoma"/>
            <family val="2"/>
          </rPr>
          <t>BL: Bonus Leave</t>
        </r>
      </text>
    </comment>
    <comment ref="R41" authorId="0" shapeId="0" xr:uid="{0F15741E-5E0C-4AE9-AEC8-389A2CCF05E3}">
      <text>
        <r>
          <rPr>
            <b/>
            <sz val="9"/>
            <color indexed="81"/>
            <rFont val="Tahoma"/>
            <family val="2"/>
          </rPr>
          <t>H: Holiday.
When the university is closed on a holiday, mark the hours here.</t>
        </r>
      </text>
    </comment>
    <comment ref="S41" authorId="1" shapeId="0" xr:uid="{1431E7D9-6C38-454A-ADD2-FA4A2E51BBC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364AAD07-A43E-46A5-87F7-0C5095DFC6CE}">
      <text>
        <r>
          <rPr>
            <b/>
            <sz val="9"/>
            <color indexed="81"/>
            <rFont val="Tahoma"/>
            <family val="2"/>
          </rPr>
          <t>AM: Adverse Weather Makeup Hours
Indicate time worked that will be used to make up time taken off due to adverse weather.</t>
        </r>
      </text>
    </comment>
    <comment ref="W41" authorId="0" shapeId="0" xr:uid="{83F87B70-9C5C-47D4-9DF7-38546C308180}">
      <text>
        <r>
          <rPr>
            <b/>
            <sz val="9"/>
            <color indexed="81"/>
            <rFont val="Tahoma"/>
            <family val="2"/>
          </rPr>
          <t>AP: Adverse Weather Time Not Worked</t>
        </r>
      </text>
    </comment>
    <comment ref="X41" authorId="0" shapeId="0" xr:uid="{E0FFDB76-30D2-49FB-BFAF-81B20070A170}">
      <text>
        <r>
          <rPr>
            <b/>
            <sz val="9"/>
            <color indexed="81"/>
            <rFont val="Tahoma"/>
            <family val="2"/>
          </rPr>
          <t>AWLW: Adverse Weather Leave Without Pay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46C004E5-B62D-4C28-8749-B2883D9E5085}">
      <text>
        <r>
          <rPr>
            <b/>
            <sz val="9"/>
            <color indexed="81"/>
            <rFont val="Tahoma"/>
            <family val="2"/>
          </rPr>
          <t>SP: Shift Pay</t>
        </r>
      </text>
    </comment>
    <comment ref="E5" authorId="0" shapeId="0" xr:uid="{628FC236-D566-4AA1-8064-E3170C810AF2}">
      <text>
        <r>
          <rPr>
            <b/>
            <sz val="9"/>
            <color indexed="81"/>
            <rFont val="Tahoma"/>
            <family val="2"/>
          </rPr>
          <t>HP: Holiday Premium Pay</t>
        </r>
      </text>
    </comment>
    <comment ref="F5" authorId="0" shapeId="0" xr:uid="{AB50ADD7-B199-46EE-8054-DECA960F8F2C}">
      <text>
        <r>
          <rPr>
            <b/>
            <sz val="9"/>
            <color indexed="81"/>
            <rFont val="Tahoma"/>
            <family val="2"/>
          </rPr>
          <t>OC: On Call Hours</t>
        </r>
      </text>
    </comment>
    <comment ref="G5" authorId="0" shapeId="0" xr:uid="{798773B9-5E8D-4EF9-972E-E1501871304F}">
      <text>
        <r>
          <rPr>
            <b/>
            <sz val="9"/>
            <color indexed="81"/>
            <rFont val="Tahoma"/>
            <family val="2"/>
          </rPr>
          <t xml:space="preserve">COVID-19 Mandatory On Site Work
</t>
        </r>
      </text>
    </comment>
    <comment ref="H5" authorId="0" shapeId="0" xr:uid="{548DDE3B-6941-4E85-BA01-0A770452602E}">
      <text>
        <r>
          <rPr>
            <b/>
            <sz val="9"/>
            <color indexed="81"/>
            <rFont val="Tahoma"/>
            <family val="2"/>
          </rPr>
          <t xml:space="preserve">CB1.5:Call Back at 1.5
CB1.0:Call Back at 1.0
</t>
        </r>
      </text>
    </comment>
    <comment ref="J5" authorId="0" shapeId="0" xr:uid="{0EA5B92D-DA92-4B59-8A10-3843E94242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 authorId="0" shapeId="0" xr:uid="{5119F642-0AE6-4ABF-AC63-560278565A87}">
      <text>
        <r>
          <rPr>
            <b/>
            <sz val="9"/>
            <color indexed="81"/>
            <rFont val="Tahoma"/>
            <family val="2"/>
          </rPr>
          <t>O: Overtime Earned</t>
        </r>
      </text>
    </comment>
    <comment ref="L5" authorId="0" shapeId="0" xr:uid="{4CBBB548-89DA-4D3A-9E24-302D22B780A3}">
      <text>
        <r>
          <rPr>
            <b/>
            <sz val="9"/>
            <color indexed="81"/>
            <rFont val="Tahoma"/>
            <family val="2"/>
          </rPr>
          <t>CU:Comp Time Used</t>
        </r>
      </text>
    </comment>
    <comment ref="M5" authorId="0" shapeId="0" xr:uid="{C9938498-D9C4-4BF5-A429-B28E5226556B}">
      <text>
        <r>
          <rPr>
            <b/>
            <sz val="9"/>
            <color indexed="81"/>
            <rFont val="Tahoma"/>
            <family val="2"/>
          </rPr>
          <t xml:space="preserve">C19 Mandatory Comp Time Used
</t>
        </r>
      </text>
    </comment>
    <comment ref="N5" authorId="1" shapeId="0" xr:uid="{AC5C9F52-C349-4150-BD81-D2873638C834}">
      <text>
        <r>
          <rPr>
            <b/>
            <sz val="9"/>
            <color indexed="81"/>
            <rFont val="Tahoma"/>
            <family val="2"/>
          </rPr>
          <t xml:space="preserve">V: Vacation 
</t>
        </r>
        <r>
          <rPr>
            <sz val="9"/>
            <color indexed="81"/>
            <rFont val="Tahoma"/>
            <family val="2"/>
          </rPr>
          <t xml:space="preserve">
</t>
        </r>
      </text>
    </comment>
    <comment ref="O5" authorId="0" shapeId="0" xr:uid="{8548A32A-8534-46C9-88D1-EF32D0BC4F00}">
      <text>
        <r>
          <rPr>
            <b/>
            <sz val="9"/>
            <color indexed="81"/>
            <rFont val="Tahoma"/>
            <family val="2"/>
          </rPr>
          <t>S: Sick</t>
        </r>
      </text>
    </comment>
    <comment ref="P5" authorId="0" shapeId="0" xr:uid="{E32960A3-91A7-44B0-B3F7-960E4EA40CFF}">
      <text>
        <r>
          <rPr>
            <b/>
            <sz val="9"/>
            <color indexed="81"/>
            <rFont val="Tahoma"/>
            <family val="2"/>
          </rPr>
          <t>CI:</t>
        </r>
        <r>
          <rPr>
            <sz val="9"/>
            <color indexed="81"/>
            <rFont val="Tahoma"/>
            <family val="2"/>
          </rPr>
          <t xml:space="preserve"> Community Involvment
</t>
        </r>
      </text>
    </comment>
    <comment ref="Q5" authorId="0" shapeId="0" xr:uid="{1ECF626E-E612-4AF4-B499-AD90D3C7F381}">
      <text>
        <r>
          <rPr>
            <b/>
            <sz val="9"/>
            <color indexed="81"/>
            <rFont val="Tahoma"/>
            <family val="2"/>
          </rPr>
          <t>BL: Bonus Leave</t>
        </r>
      </text>
    </comment>
    <comment ref="R5" authorId="0" shapeId="0" xr:uid="{55364E40-7F52-450B-84CF-699421328B4A}">
      <text>
        <r>
          <rPr>
            <b/>
            <sz val="9"/>
            <color indexed="81"/>
            <rFont val="Tahoma"/>
            <family val="2"/>
          </rPr>
          <t>H: Holiday.
When the university is closed on a holiday, mark the hours here.</t>
        </r>
      </text>
    </comment>
    <comment ref="S5" authorId="1" shapeId="0" xr:uid="{8BFA3298-51A0-43F3-BB3F-5ABF9EF7C6A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 authorId="0" shapeId="0" xr:uid="{6D0B060B-EECB-40DB-8584-A6E515F7061F}">
      <text>
        <r>
          <rPr>
            <b/>
            <sz val="9"/>
            <color indexed="81"/>
            <rFont val="Tahoma"/>
            <family val="2"/>
          </rPr>
          <t>AM: Adverse Weather Makeup Hours
Indicate time worked that will be used to make up time taken off due to adverse weather.</t>
        </r>
      </text>
    </comment>
    <comment ref="W5" authorId="0" shapeId="0" xr:uid="{40A5CC06-1B45-4153-834B-8FBCFCC508BD}">
      <text>
        <r>
          <rPr>
            <b/>
            <sz val="9"/>
            <color indexed="81"/>
            <rFont val="Tahoma"/>
            <family val="2"/>
          </rPr>
          <t>AP: Adverse Weather Time Not Worked</t>
        </r>
      </text>
    </comment>
    <comment ref="X5" authorId="0" shapeId="0" xr:uid="{3C5E69F5-6115-4725-85E1-E781A142965B}">
      <text>
        <r>
          <rPr>
            <b/>
            <sz val="9"/>
            <color indexed="81"/>
            <rFont val="Tahoma"/>
            <family val="2"/>
          </rPr>
          <t>AWLW: Adverse Weather Leave Without Pay</t>
        </r>
      </text>
    </comment>
    <comment ref="D17" authorId="0" shapeId="0" xr:uid="{A1A554F8-D630-4CC5-832D-5AC8352201A3}">
      <text>
        <r>
          <rPr>
            <b/>
            <sz val="9"/>
            <color indexed="81"/>
            <rFont val="Tahoma"/>
            <family val="2"/>
          </rPr>
          <t>SP: Shift Pay</t>
        </r>
      </text>
    </comment>
    <comment ref="E17" authorId="0" shapeId="0" xr:uid="{2206E15C-5858-4E16-B9C3-4E42B5ABB418}">
      <text>
        <r>
          <rPr>
            <b/>
            <sz val="9"/>
            <color indexed="81"/>
            <rFont val="Tahoma"/>
            <family val="2"/>
          </rPr>
          <t>HP: Holiday Premium Pay</t>
        </r>
      </text>
    </comment>
    <comment ref="F17" authorId="0" shapeId="0" xr:uid="{AC42EC9D-0C70-42C0-A60B-7465751D6257}">
      <text>
        <r>
          <rPr>
            <b/>
            <sz val="9"/>
            <color indexed="81"/>
            <rFont val="Tahoma"/>
            <family val="2"/>
          </rPr>
          <t>OC: On Call Hours</t>
        </r>
      </text>
    </comment>
    <comment ref="G17" authorId="0" shapeId="0" xr:uid="{84E826AB-2C92-4E43-AAC4-7DEE19589DE0}">
      <text>
        <r>
          <rPr>
            <b/>
            <sz val="9"/>
            <color indexed="81"/>
            <rFont val="Tahoma"/>
            <family val="2"/>
          </rPr>
          <t xml:space="preserve">COVID-19 Mandatory On Site Work
</t>
        </r>
      </text>
    </comment>
    <comment ref="H17" authorId="0" shapeId="0" xr:uid="{39F883A8-4EF8-417C-934F-54CC428416A5}">
      <text>
        <r>
          <rPr>
            <b/>
            <sz val="9"/>
            <color indexed="81"/>
            <rFont val="Tahoma"/>
            <family val="2"/>
          </rPr>
          <t xml:space="preserve">CB1.5:Call Back at 1.5
CB1.0:Call Back at 1.0
</t>
        </r>
      </text>
    </comment>
    <comment ref="J17" authorId="0" shapeId="0" xr:uid="{ADC5C5CA-90E9-4744-B458-82C55268D2A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17" authorId="0" shapeId="0" xr:uid="{A7196B71-6873-4BE2-9031-4D6764332F54}">
      <text>
        <r>
          <rPr>
            <b/>
            <sz val="9"/>
            <color indexed="81"/>
            <rFont val="Tahoma"/>
            <family val="2"/>
          </rPr>
          <t>O: Overtime Earned</t>
        </r>
      </text>
    </comment>
    <comment ref="L17" authorId="0" shapeId="0" xr:uid="{CDA59EBB-51D9-4225-9EFB-089D77ED730F}">
      <text>
        <r>
          <rPr>
            <b/>
            <sz val="9"/>
            <color indexed="81"/>
            <rFont val="Tahoma"/>
            <family val="2"/>
          </rPr>
          <t>CU:Comp Time Used</t>
        </r>
      </text>
    </comment>
    <comment ref="M17" authorId="0" shapeId="0" xr:uid="{C9E5FDD0-401F-4678-98AD-8D5EC02E6111}">
      <text>
        <r>
          <rPr>
            <b/>
            <sz val="9"/>
            <color indexed="81"/>
            <rFont val="Tahoma"/>
            <family val="2"/>
          </rPr>
          <t xml:space="preserve">C19 Mandatory Comp Time Used
</t>
        </r>
      </text>
    </comment>
    <comment ref="N17" authorId="1" shapeId="0" xr:uid="{A43DB575-C5BA-43E1-93A3-214DFDD10981}">
      <text>
        <r>
          <rPr>
            <b/>
            <sz val="9"/>
            <color indexed="81"/>
            <rFont val="Tahoma"/>
            <family val="2"/>
          </rPr>
          <t xml:space="preserve">V: Vacation 
</t>
        </r>
        <r>
          <rPr>
            <sz val="9"/>
            <color indexed="81"/>
            <rFont val="Tahoma"/>
            <family val="2"/>
          </rPr>
          <t xml:space="preserve">
</t>
        </r>
      </text>
    </comment>
    <comment ref="O17" authorId="0" shapeId="0" xr:uid="{3E44248C-8854-4559-8297-6B41AB3874D3}">
      <text>
        <r>
          <rPr>
            <b/>
            <sz val="9"/>
            <color indexed="81"/>
            <rFont val="Tahoma"/>
            <family val="2"/>
          </rPr>
          <t>S: Sick</t>
        </r>
      </text>
    </comment>
    <comment ref="P17" authorId="0" shapeId="0" xr:uid="{9A27BB7B-CB1A-4C16-B666-88A43E74EB0D}">
      <text>
        <r>
          <rPr>
            <b/>
            <sz val="9"/>
            <color indexed="81"/>
            <rFont val="Tahoma"/>
            <family val="2"/>
          </rPr>
          <t>CI:</t>
        </r>
        <r>
          <rPr>
            <sz val="9"/>
            <color indexed="81"/>
            <rFont val="Tahoma"/>
            <family val="2"/>
          </rPr>
          <t xml:space="preserve"> Community Involvment
</t>
        </r>
      </text>
    </comment>
    <comment ref="Q17" authorId="0" shapeId="0" xr:uid="{3F81FCAA-3558-4D2A-82BB-FB00E110F4E8}">
      <text>
        <r>
          <rPr>
            <b/>
            <sz val="9"/>
            <color indexed="81"/>
            <rFont val="Tahoma"/>
            <family val="2"/>
          </rPr>
          <t>BL: Bonus Leave</t>
        </r>
      </text>
    </comment>
    <comment ref="R17" authorId="0" shapeId="0" xr:uid="{9FFA58FC-1670-4840-90E4-677178C472D2}">
      <text>
        <r>
          <rPr>
            <b/>
            <sz val="9"/>
            <color indexed="81"/>
            <rFont val="Tahoma"/>
            <family val="2"/>
          </rPr>
          <t>H: Holiday.
When the university is closed on a holiday, mark the hours here.</t>
        </r>
      </text>
    </comment>
    <comment ref="S17" authorId="1" shapeId="0" xr:uid="{F579583F-6274-499E-8DA3-0DF4462F781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17" authorId="0" shapeId="0" xr:uid="{F36ADBD2-247D-48C2-94B7-5D8E64C6E95A}">
      <text>
        <r>
          <rPr>
            <b/>
            <sz val="9"/>
            <color indexed="81"/>
            <rFont val="Tahoma"/>
            <family val="2"/>
          </rPr>
          <t>AM: Adverse Weather Makeup Hours
Indicate time worked that will be used to make up time taken off due to adverse weather.</t>
        </r>
      </text>
    </comment>
    <comment ref="W17" authorId="0" shapeId="0" xr:uid="{98823C76-A0FD-4C86-B287-C40A0FCD733E}">
      <text>
        <r>
          <rPr>
            <b/>
            <sz val="9"/>
            <color indexed="81"/>
            <rFont val="Tahoma"/>
            <family val="2"/>
          </rPr>
          <t>AP: Adverse Weather Time Not Worked</t>
        </r>
      </text>
    </comment>
    <comment ref="X17" authorId="0" shapeId="0" xr:uid="{059777A1-9D45-413C-863C-C3F69F182AB8}">
      <text>
        <r>
          <rPr>
            <b/>
            <sz val="9"/>
            <color indexed="81"/>
            <rFont val="Tahoma"/>
            <family val="2"/>
          </rPr>
          <t>AWLW: Adverse Weather Leave Without Pay</t>
        </r>
      </text>
    </comment>
    <comment ref="D29" authorId="0" shapeId="0" xr:uid="{4717985D-FE38-42D0-87C9-0E0D37F69537}">
      <text>
        <r>
          <rPr>
            <b/>
            <sz val="9"/>
            <color indexed="81"/>
            <rFont val="Tahoma"/>
            <family val="2"/>
          </rPr>
          <t>SP: Shift Pay</t>
        </r>
      </text>
    </comment>
    <comment ref="E29" authorId="0" shapeId="0" xr:uid="{D06662AE-1DD1-45C6-AE43-D49157D12A67}">
      <text>
        <r>
          <rPr>
            <b/>
            <sz val="9"/>
            <color indexed="81"/>
            <rFont val="Tahoma"/>
            <family val="2"/>
          </rPr>
          <t>HP: Holiday Premium Pay</t>
        </r>
      </text>
    </comment>
    <comment ref="F29" authorId="0" shapeId="0" xr:uid="{75737B48-BCBA-47BD-8503-945DF1953CAD}">
      <text>
        <r>
          <rPr>
            <b/>
            <sz val="9"/>
            <color indexed="81"/>
            <rFont val="Tahoma"/>
            <family val="2"/>
          </rPr>
          <t>OC: On Call Hours</t>
        </r>
      </text>
    </comment>
    <comment ref="G29" authorId="0" shapeId="0" xr:uid="{0DC8BBC1-ECA4-4115-A3AC-15AA26FA3FBF}">
      <text>
        <r>
          <rPr>
            <b/>
            <sz val="9"/>
            <color indexed="81"/>
            <rFont val="Tahoma"/>
            <family val="2"/>
          </rPr>
          <t xml:space="preserve">COVID-19 Mandatory On Site Work
</t>
        </r>
      </text>
    </comment>
    <comment ref="H29" authorId="0" shapeId="0" xr:uid="{70D883E0-4310-43A5-A102-3E17DA08D087}">
      <text>
        <r>
          <rPr>
            <b/>
            <sz val="9"/>
            <color indexed="81"/>
            <rFont val="Tahoma"/>
            <family val="2"/>
          </rPr>
          <t xml:space="preserve">CB1.5:Call Back at 1.5
CB1.0:Call Back at 1.0
</t>
        </r>
      </text>
    </comment>
    <comment ref="J29" authorId="0" shapeId="0" xr:uid="{EA46BBCF-A091-4D9E-ADF5-F48C9C3F58E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29" authorId="0" shapeId="0" xr:uid="{A4333216-FC2C-4B45-8D7D-9DD72E77DE16}">
      <text>
        <r>
          <rPr>
            <b/>
            <sz val="9"/>
            <color indexed="81"/>
            <rFont val="Tahoma"/>
            <family val="2"/>
          </rPr>
          <t>O: Overtime Earned</t>
        </r>
      </text>
    </comment>
    <comment ref="L29" authorId="0" shapeId="0" xr:uid="{D0EE5D00-FAF5-49A2-91EB-5A859FF5B2CD}">
      <text>
        <r>
          <rPr>
            <b/>
            <sz val="9"/>
            <color indexed="81"/>
            <rFont val="Tahoma"/>
            <family val="2"/>
          </rPr>
          <t>CU:Comp Time Used</t>
        </r>
      </text>
    </comment>
    <comment ref="M29" authorId="0" shapeId="0" xr:uid="{56E28C7C-CEE8-4F23-A292-C40FB76C7EBF}">
      <text>
        <r>
          <rPr>
            <b/>
            <sz val="9"/>
            <color indexed="81"/>
            <rFont val="Tahoma"/>
            <family val="2"/>
          </rPr>
          <t xml:space="preserve">C19 Mandatory Comp Time Used
</t>
        </r>
      </text>
    </comment>
    <comment ref="N29" authorId="1" shapeId="0" xr:uid="{F746DE77-62DA-46C4-A868-AFC982937073}">
      <text>
        <r>
          <rPr>
            <b/>
            <sz val="9"/>
            <color indexed="81"/>
            <rFont val="Tahoma"/>
            <family val="2"/>
          </rPr>
          <t xml:space="preserve">V: Vacation 
</t>
        </r>
        <r>
          <rPr>
            <sz val="9"/>
            <color indexed="81"/>
            <rFont val="Tahoma"/>
            <family val="2"/>
          </rPr>
          <t xml:space="preserve">
</t>
        </r>
      </text>
    </comment>
    <comment ref="O29" authorId="0" shapeId="0" xr:uid="{F079862C-BDBA-4D3F-93D5-48E67392BF3E}">
      <text>
        <r>
          <rPr>
            <b/>
            <sz val="9"/>
            <color indexed="81"/>
            <rFont val="Tahoma"/>
            <family val="2"/>
          </rPr>
          <t>S: Sick</t>
        </r>
      </text>
    </comment>
    <comment ref="P29" authorId="0" shapeId="0" xr:uid="{AB10BFCB-8449-45AD-85B9-693DC401947B}">
      <text>
        <r>
          <rPr>
            <b/>
            <sz val="9"/>
            <color indexed="81"/>
            <rFont val="Tahoma"/>
            <family val="2"/>
          </rPr>
          <t>CI:</t>
        </r>
        <r>
          <rPr>
            <sz val="9"/>
            <color indexed="81"/>
            <rFont val="Tahoma"/>
            <family val="2"/>
          </rPr>
          <t xml:space="preserve"> Community Involvment
</t>
        </r>
      </text>
    </comment>
    <comment ref="Q29" authorId="0" shapeId="0" xr:uid="{B9C118F5-C724-407B-B4B8-2D68C33CA2BB}">
      <text>
        <r>
          <rPr>
            <b/>
            <sz val="9"/>
            <color indexed="81"/>
            <rFont val="Tahoma"/>
            <family val="2"/>
          </rPr>
          <t>BL: Bonus Leave</t>
        </r>
      </text>
    </comment>
    <comment ref="R29" authorId="0" shapeId="0" xr:uid="{5043C7E8-3A66-468F-A21C-BAA26F6096E8}">
      <text>
        <r>
          <rPr>
            <b/>
            <sz val="9"/>
            <color indexed="81"/>
            <rFont val="Tahoma"/>
            <family val="2"/>
          </rPr>
          <t>H: Holiday.
When the university is closed on a holiday, mark the hours here.</t>
        </r>
      </text>
    </comment>
    <comment ref="S29" authorId="1" shapeId="0" xr:uid="{E349A04D-9174-4D3F-A527-F79D4D80AB2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29" authorId="0" shapeId="0" xr:uid="{748926D8-1651-4013-8A50-F367517C7BAC}">
      <text>
        <r>
          <rPr>
            <b/>
            <sz val="9"/>
            <color indexed="81"/>
            <rFont val="Tahoma"/>
            <family val="2"/>
          </rPr>
          <t>AM: Adverse Weather Makeup Hours
Indicate time worked that will be used to make up time taken off due to adverse weather.</t>
        </r>
      </text>
    </comment>
    <comment ref="W29" authorId="0" shapeId="0" xr:uid="{D8BE55F0-2FA5-4F7F-9DC1-3367C9E9D8C9}">
      <text>
        <r>
          <rPr>
            <b/>
            <sz val="9"/>
            <color indexed="81"/>
            <rFont val="Tahoma"/>
            <family val="2"/>
          </rPr>
          <t>AP: Adverse Weather Time Not Worked</t>
        </r>
      </text>
    </comment>
    <comment ref="X29" authorId="0" shapeId="0" xr:uid="{B0D4D1F3-FDD7-42ED-9DC0-8129E4FFE7B1}">
      <text>
        <r>
          <rPr>
            <b/>
            <sz val="9"/>
            <color indexed="81"/>
            <rFont val="Tahoma"/>
            <family val="2"/>
          </rPr>
          <t>AWLW: Adverse Weather Leave Without Pay</t>
        </r>
      </text>
    </comment>
    <comment ref="D41" authorId="0" shapeId="0" xr:uid="{3B6DA70E-4ED9-4C48-9AC6-670F229A164B}">
      <text>
        <r>
          <rPr>
            <b/>
            <sz val="9"/>
            <color indexed="81"/>
            <rFont val="Tahoma"/>
            <family val="2"/>
          </rPr>
          <t>SP: Shift Pay</t>
        </r>
      </text>
    </comment>
    <comment ref="E41" authorId="0" shapeId="0" xr:uid="{25F91BF4-5987-4CFC-A04B-31E5D139A0F3}">
      <text>
        <r>
          <rPr>
            <b/>
            <sz val="9"/>
            <color indexed="81"/>
            <rFont val="Tahoma"/>
            <family val="2"/>
          </rPr>
          <t>HP: Holiday Premium Pay</t>
        </r>
      </text>
    </comment>
    <comment ref="F41" authorId="0" shapeId="0" xr:uid="{2C0957EE-FF27-4D72-A8F4-D1F11599B521}">
      <text>
        <r>
          <rPr>
            <b/>
            <sz val="9"/>
            <color indexed="81"/>
            <rFont val="Tahoma"/>
            <family val="2"/>
          </rPr>
          <t>OC: On Call Hours</t>
        </r>
      </text>
    </comment>
    <comment ref="G41" authorId="0" shapeId="0" xr:uid="{C665316D-A1AE-43AB-9C69-F445D3D27493}">
      <text>
        <r>
          <rPr>
            <b/>
            <sz val="9"/>
            <color indexed="81"/>
            <rFont val="Tahoma"/>
            <family val="2"/>
          </rPr>
          <t xml:space="preserve">COVID-19 Mandatory On Site Work
</t>
        </r>
      </text>
    </comment>
    <comment ref="H41" authorId="0" shapeId="0" xr:uid="{B01F92C3-A877-4BBF-AD1C-B0143A1025EF}">
      <text>
        <r>
          <rPr>
            <b/>
            <sz val="9"/>
            <color indexed="81"/>
            <rFont val="Tahoma"/>
            <family val="2"/>
          </rPr>
          <t xml:space="preserve">CB1.5:Call Back at 1.5
CB1.0:Call Back at 1.0
</t>
        </r>
      </text>
    </comment>
    <comment ref="J41" authorId="0" shapeId="0" xr:uid="{28C780C8-3CD3-42F1-8947-20F6923FB50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41" authorId="0" shapeId="0" xr:uid="{81161DE0-36E9-4E16-8FDC-4F088E9D9BA6}">
      <text>
        <r>
          <rPr>
            <b/>
            <sz val="9"/>
            <color indexed="81"/>
            <rFont val="Tahoma"/>
            <family val="2"/>
          </rPr>
          <t>O: Overtime Earned</t>
        </r>
      </text>
    </comment>
    <comment ref="L41" authorId="0" shapeId="0" xr:uid="{4F193E37-5ED6-4EF9-8E7F-ED1DE0803198}">
      <text>
        <r>
          <rPr>
            <b/>
            <sz val="9"/>
            <color indexed="81"/>
            <rFont val="Tahoma"/>
            <family val="2"/>
          </rPr>
          <t>CU:Comp Time Used</t>
        </r>
      </text>
    </comment>
    <comment ref="M41" authorId="0" shapeId="0" xr:uid="{5954D9EE-8CBE-4034-A90F-636094A12201}">
      <text>
        <r>
          <rPr>
            <b/>
            <sz val="9"/>
            <color indexed="81"/>
            <rFont val="Tahoma"/>
            <family val="2"/>
          </rPr>
          <t xml:space="preserve">C19 Mandatory Comp Time Used
</t>
        </r>
      </text>
    </comment>
    <comment ref="N41" authorId="1" shapeId="0" xr:uid="{641B02AE-F749-4BF3-A364-DB1FC537CE8F}">
      <text>
        <r>
          <rPr>
            <b/>
            <sz val="9"/>
            <color indexed="81"/>
            <rFont val="Tahoma"/>
            <family val="2"/>
          </rPr>
          <t xml:space="preserve">V: Vacation 
</t>
        </r>
        <r>
          <rPr>
            <sz val="9"/>
            <color indexed="81"/>
            <rFont val="Tahoma"/>
            <family val="2"/>
          </rPr>
          <t xml:space="preserve">
</t>
        </r>
      </text>
    </comment>
    <comment ref="O41" authorId="0" shapeId="0" xr:uid="{2068989D-66CF-43C5-8EEB-525F1172E551}">
      <text>
        <r>
          <rPr>
            <b/>
            <sz val="9"/>
            <color indexed="81"/>
            <rFont val="Tahoma"/>
            <family val="2"/>
          </rPr>
          <t>S: Sick</t>
        </r>
      </text>
    </comment>
    <comment ref="P41" authorId="0" shapeId="0" xr:uid="{2F5CBF4C-AC40-4692-89E1-B599BD7344C5}">
      <text>
        <r>
          <rPr>
            <b/>
            <sz val="9"/>
            <color indexed="81"/>
            <rFont val="Tahoma"/>
            <family val="2"/>
          </rPr>
          <t>CI:</t>
        </r>
        <r>
          <rPr>
            <sz val="9"/>
            <color indexed="81"/>
            <rFont val="Tahoma"/>
            <family val="2"/>
          </rPr>
          <t xml:space="preserve"> Community Involvment
</t>
        </r>
      </text>
    </comment>
    <comment ref="Q41" authorId="0" shapeId="0" xr:uid="{ADC8640B-5C12-4653-9900-8BC14DC68620}">
      <text>
        <r>
          <rPr>
            <b/>
            <sz val="9"/>
            <color indexed="81"/>
            <rFont val="Tahoma"/>
            <family val="2"/>
          </rPr>
          <t>BL: Bonus Leave</t>
        </r>
      </text>
    </comment>
    <comment ref="R41" authorId="0" shapeId="0" xr:uid="{F7B16CD6-9378-461C-8C7E-B50503A4520F}">
      <text>
        <r>
          <rPr>
            <b/>
            <sz val="9"/>
            <color indexed="81"/>
            <rFont val="Tahoma"/>
            <family val="2"/>
          </rPr>
          <t>H: Holiday.
When the university is closed on a holiday, mark the hours here.</t>
        </r>
      </text>
    </comment>
    <comment ref="S41" authorId="1" shapeId="0" xr:uid="{8BDF0198-F9E4-415A-AC42-F7CE750ADCA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41" authorId="0" shapeId="0" xr:uid="{E363F097-E81C-4F00-B000-6182ADB3FE09}">
      <text>
        <r>
          <rPr>
            <b/>
            <sz val="9"/>
            <color indexed="81"/>
            <rFont val="Tahoma"/>
            <family val="2"/>
          </rPr>
          <t>AM: Adverse Weather Makeup Hours
Indicate time worked that will be used to make up time taken off due to adverse weather.</t>
        </r>
      </text>
    </comment>
    <comment ref="W41" authorId="0" shapeId="0" xr:uid="{B7430BD9-B591-4B28-BF8C-B28F09158A02}">
      <text>
        <r>
          <rPr>
            <b/>
            <sz val="9"/>
            <color indexed="81"/>
            <rFont val="Tahoma"/>
            <family val="2"/>
          </rPr>
          <t>AP: Adverse Weather Time Not Worked</t>
        </r>
      </text>
    </comment>
    <comment ref="X41" authorId="0" shapeId="0" xr:uid="{F32CB62C-A4F2-4EB3-B776-4EE80C6A5479}">
      <text>
        <r>
          <rPr>
            <b/>
            <sz val="9"/>
            <color indexed="81"/>
            <rFont val="Tahoma"/>
            <family val="2"/>
          </rPr>
          <t>AWLW: Adverse Weather Leave Without Pay</t>
        </r>
      </text>
    </comment>
    <comment ref="D53" authorId="0" shapeId="0" xr:uid="{7B2FE1A7-EA93-47C1-ACD2-B18CB4090FB0}">
      <text>
        <r>
          <rPr>
            <b/>
            <sz val="9"/>
            <color indexed="81"/>
            <rFont val="Tahoma"/>
            <family val="2"/>
          </rPr>
          <t>SP: Shift Pay</t>
        </r>
      </text>
    </comment>
    <comment ref="E53" authorId="0" shapeId="0" xr:uid="{B5611CC7-B1BC-4152-BBB8-C415950AF115}">
      <text>
        <r>
          <rPr>
            <b/>
            <sz val="9"/>
            <color indexed="81"/>
            <rFont val="Tahoma"/>
            <family val="2"/>
          </rPr>
          <t>HP: Holiday Premium Pay</t>
        </r>
      </text>
    </comment>
    <comment ref="F53" authorId="0" shapeId="0" xr:uid="{3FEF52C6-0D3F-404C-97BD-BA9647058408}">
      <text>
        <r>
          <rPr>
            <b/>
            <sz val="9"/>
            <color indexed="81"/>
            <rFont val="Tahoma"/>
            <family val="2"/>
          </rPr>
          <t>OC: On Call Hours</t>
        </r>
      </text>
    </comment>
    <comment ref="G53" authorId="0" shapeId="0" xr:uid="{09E4FA29-C458-4DA2-BA89-5821D101F19B}">
      <text>
        <r>
          <rPr>
            <b/>
            <sz val="9"/>
            <color indexed="81"/>
            <rFont val="Tahoma"/>
            <family val="2"/>
          </rPr>
          <t xml:space="preserve">COVID-19 Mandatory On Site Work
</t>
        </r>
      </text>
    </comment>
    <comment ref="H53" authorId="0" shapeId="0" xr:uid="{E95E846A-C8ED-4E99-9AE6-802BE1CFA370}">
      <text>
        <r>
          <rPr>
            <b/>
            <sz val="9"/>
            <color indexed="81"/>
            <rFont val="Tahoma"/>
            <family val="2"/>
          </rPr>
          <t xml:space="preserve">CB1.5:Call Back at 1.5
CB1.0:Call Back at 1.0
</t>
        </r>
      </text>
    </comment>
    <comment ref="J53" authorId="0" shapeId="0" xr:uid="{F83775B0-5FD8-4BEF-95E8-D30F74359D5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K53" authorId="0" shapeId="0" xr:uid="{559329E7-EE2D-4FE9-AC44-8426D8F50090}">
      <text>
        <r>
          <rPr>
            <b/>
            <sz val="9"/>
            <color indexed="81"/>
            <rFont val="Tahoma"/>
            <family val="2"/>
          </rPr>
          <t>O: Overtime Earned</t>
        </r>
      </text>
    </comment>
    <comment ref="L53" authorId="0" shapeId="0" xr:uid="{A314A9FC-C3D5-4CED-A3E2-91F80ED59970}">
      <text>
        <r>
          <rPr>
            <b/>
            <sz val="9"/>
            <color indexed="81"/>
            <rFont val="Tahoma"/>
            <family val="2"/>
          </rPr>
          <t>CU:Comp Time Used</t>
        </r>
      </text>
    </comment>
    <comment ref="M53" authorId="0" shapeId="0" xr:uid="{43E2A728-5834-481E-A7EB-7D5A54B669E2}">
      <text>
        <r>
          <rPr>
            <b/>
            <sz val="9"/>
            <color indexed="81"/>
            <rFont val="Tahoma"/>
            <family val="2"/>
          </rPr>
          <t xml:space="preserve">C19 Mandatory Comp Time Used
</t>
        </r>
      </text>
    </comment>
    <comment ref="N53" authorId="1" shapeId="0" xr:uid="{EFD5685E-9E92-43F1-A7B8-1EF7314967EC}">
      <text>
        <r>
          <rPr>
            <b/>
            <sz val="9"/>
            <color indexed="81"/>
            <rFont val="Tahoma"/>
            <family val="2"/>
          </rPr>
          <t xml:space="preserve">V: Vacation 
</t>
        </r>
        <r>
          <rPr>
            <sz val="9"/>
            <color indexed="81"/>
            <rFont val="Tahoma"/>
            <family val="2"/>
          </rPr>
          <t xml:space="preserve">
</t>
        </r>
      </text>
    </comment>
    <comment ref="O53" authorId="0" shapeId="0" xr:uid="{E5967F38-E058-4DA1-A263-73ABA5D84DB0}">
      <text>
        <r>
          <rPr>
            <b/>
            <sz val="9"/>
            <color indexed="81"/>
            <rFont val="Tahoma"/>
            <family val="2"/>
          </rPr>
          <t>S: Sick</t>
        </r>
      </text>
    </comment>
    <comment ref="P53" authorId="0" shapeId="0" xr:uid="{C54DC30B-5714-43BB-BC2C-F11C8A134DF5}">
      <text>
        <r>
          <rPr>
            <b/>
            <sz val="9"/>
            <color indexed="81"/>
            <rFont val="Tahoma"/>
            <family val="2"/>
          </rPr>
          <t>CI:</t>
        </r>
        <r>
          <rPr>
            <sz val="9"/>
            <color indexed="81"/>
            <rFont val="Tahoma"/>
            <family val="2"/>
          </rPr>
          <t xml:space="preserve"> Community Involvment
</t>
        </r>
      </text>
    </comment>
    <comment ref="Q53" authorId="0" shapeId="0" xr:uid="{44D08B87-24D1-4436-896B-2E0E20FAD1FE}">
      <text>
        <r>
          <rPr>
            <b/>
            <sz val="9"/>
            <color indexed="81"/>
            <rFont val="Tahoma"/>
            <family val="2"/>
          </rPr>
          <t>BL: Bonus Leave</t>
        </r>
      </text>
    </comment>
    <comment ref="R53" authorId="0" shapeId="0" xr:uid="{C50D6677-6A86-44BC-AA8D-236CB2513482}">
      <text>
        <r>
          <rPr>
            <b/>
            <sz val="9"/>
            <color indexed="81"/>
            <rFont val="Tahoma"/>
            <family val="2"/>
          </rPr>
          <t>H: Holiday.
When the university is closed on a holiday, mark the hours here.</t>
        </r>
      </text>
    </comment>
    <comment ref="S53" authorId="1" shapeId="0" xr:uid="{B742D324-59AB-437C-89EC-F4F5F4941454}">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V53" authorId="0" shapeId="0" xr:uid="{3FF8773E-C430-4D64-9109-87A9B3D0A20D}">
      <text>
        <r>
          <rPr>
            <b/>
            <sz val="9"/>
            <color indexed="81"/>
            <rFont val="Tahoma"/>
            <family val="2"/>
          </rPr>
          <t>AM: Adverse Weather Makeup Hours
Indicate time worked that will be used to make up time taken off due to adverse weather.</t>
        </r>
      </text>
    </comment>
    <comment ref="W53" authorId="0" shapeId="0" xr:uid="{73A7ECDA-1706-4F98-8F1A-927D00EF6DE3}">
      <text>
        <r>
          <rPr>
            <b/>
            <sz val="9"/>
            <color indexed="81"/>
            <rFont val="Tahoma"/>
            <family val="2"/>
          </rPr>
          <t>AP: Adverse Weather Time Not Worked</t>
        </r>
      </text>
    </comment>
    <comment ref="X53" authorId="0" shapeId="0" xr:uid="{06CDF42A-39EC-40C2-AAE5-DDA213E7738F}">
      <text>
        <r>
          <rPr>
            <b/>
            <sz val="9"/>
            <color indexed="81"/>
            <rFont val="Tahoma"/>
            <family val="2"/>
          </rPr>
          <t>AWLW: Adverse Weather Leave Without Pay</t>
        </r>
      </text>
    </comment>
  </commentList>
</comments>
</file>

<file path=xl/sharedStrings.xml><?xml version="1.0" encoding="utf-8"?>
<sst xmlns="http://schemas.openxmlformats.org/spreadsheetml/2006/main" count="4332" uniqueCount="308">
  <si>
    <t>SUMMARY</t>
  </si>
  <si>
    <t>Description</t>
  </si>
  <si>
    <t>CD</t>
  </si>
  <si>
    <t>Hours</t>
  </si>
  <si>
    <t>Vac Leave Pay</t>
  </si>
  <si>
    <t>V</t>
  </si>
  <si>
    <t>Sick Leave Pay</t>
  </si>
  <si>
    <t>S</t>
  </si>
  <si>
    <t>Military Leave</t>
  </si>
  <si>
    <t>M</t>
  </si>
  <si>
    <t>Bonus Leave</t>
  </si>
  <si>
    <t>BL</t>
  </si>
  <si>
    <t>Remaining comp time</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</si>
  <si>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</si>
  <si>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</si>
  <si>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</si>
  <si>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</si>
  <si>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</si>
  <si>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</si>
  <si>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</si>
  <si>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</si>
  <si>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</si>
  <si>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</si>
  <si>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</si>
  <si>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</si>
  <si>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</si>
  <si>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</si>
  <si>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</si>
  <si>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</si>
  <si>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</si>
  <si>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</si>
  <si>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</si>
  <si>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</si>
  <si>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</si>
  <si>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</si>
  <si>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</si>
  <si>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</si>
  <si>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</si>
  <si>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069</t>
  </si>
  <si>
    <t>068</t>
  </si>
  <si>
    <t>FTE</t>
  </si>
  <si>
    <t>*034</t>
  </si>
  <si>
    <t>*030</t>
  </si>
  <si>
    <t>*042</t>
  </si>
  <si>
    <t>*If applicable</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</si>
  <si>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</si>
  <si>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</si>
  <si>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</si>
  <si>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</si>
  <si>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</si>
  <si>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</si>
  <si>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</si>
  <si>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</si>
  <si>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</si>
  <si>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Combined Total</t>
  </si>
  <si>
    <t>Timesheet Org Number</t>
  </si>
  <si>
    <t>must match total on PHATIME and PHIETIM</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</si>
  <si>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</si>
  <si>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</si>
  <si>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</si>
  <si>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</si>
  <si>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</si>
  <si>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</si>
  <si>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</si>
  <si>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</si>
  <si>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</si>
  <si>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</si>
  <si>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</si>
  <si>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</si>
  <si>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</si>
  <si>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</si>
  <si>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</si>
  <si>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*415</t>
  </si>
  <si>
    <t>*150</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</si>
  <si>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</si>
  <si>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</si>
  <si>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</si>
  <si>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</si>
  <si>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</si>
  <si>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</si>
  <si>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</si>
  <si>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</si>
  <si>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</si>
  <si>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</si>
  <si>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</si>
  <si>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</si>
  <si>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</si>
  <si>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</si>
  <si>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</si>
  <si>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</si>
  <si>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</si>
  <si>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</si>
  <si>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</si>
  <si>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</si>
  <si>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</si>
  <si>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</si>
  <si>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</si>
  <si>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</si>
  <si>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</si>
  <si>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</si>
  <si>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</si>
  <si>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Holiday Pay Out</t>
  </si>
  <si>
    <t>Comp</t>
  </si>
  <si>
    <t>Behind the Scenes Calculations</t>
  </si>
  <si>
    <t>Coded Hours Not Worked</t>
  </si>
  <si>
    <t>Adverse Weather Makeup</t>
  </si>
  <si>
    <t>Dates Validation</t>
  </si>
  <si>
    <t>Other Leave Codes</t>
  </si>
  <si>
    <t>Shift Premium</t>
  </si>
  <si>
    <t>On Call Pay</t>
  </si>
  <si>
    <t>AU</t>
  </si>
  <si>
    <t>Adverse Weather Used</t>
  </si>
  <si>
    <t>*417</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</si>
  <si>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</si>
  <si>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</si>
  <si>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</si>
  <si>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</si>
  <si>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</si>
  <si>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</si>
  <si>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</si>
  <si>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</si>
  <si>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</si>
  <si>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</si>
  <si>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</si>
  <si>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</si>
  <si>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</si>
  <si>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</si>
  <si>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</si>
  <si>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</si>
  <si>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</si>
  <si>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</si>
  <si>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</si>
  <si>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</si>
  <si>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</si>
  <si>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</si>
  <si>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</si>
  <si>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</si>
  <si>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</si>
  <si>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</si>
  <si>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</si>
  <si>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</si>
  <si>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</si>
  <si>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</si>
  <si>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</si>
  <si>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</si>
  <si>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</si>
  <si>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</si>
  <si>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</si>
  <si>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</si>
  <si>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</si>
  <si>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</si>
  <si>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</si>
  <si>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</si>
  <si>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</si>
  <si>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</si>
  <si>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</si>
  <si>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</si>
  <si>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</si>
  <si>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</si>
  <si>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</si>
  <si>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</si>
  <si>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</si>
  <si>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</si>
  <si>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</si>
  <si>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</si>
  <si>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</si>
  <si>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</si>
  <si>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</si>
  <si>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</si>
  <si>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</si>
  <si>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</si>
  <si>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</si>
  <si>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</si>
  <si>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</si>
  <si>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</si>
  <si>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</si>
  <si>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</si>
  <si>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</si>
  <si>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</si>
  <si>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</si>
  <si>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</si>
  <si>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</si>
  <si>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</si>
  <si>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</si>
  <si>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</si>
  <si>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</si>
  <si>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</si>
  <si>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</si>
  <si>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</si>
  <si>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</si>
  <si>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</si>
  <si>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</si>
  <si>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</si>
  <si>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</si>
  <si>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</si>
  <si>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</si>
  <si>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</si>
  <si>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</si>
  <si>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</si>
  <si>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</si>
  <si>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</si>
  <si>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Monday</t>
  </si>
  <si>
    <t>Spring Holiday</t>
  </si>
  <si>
    <t>Memorial Day</t>
  </si>
  <si>
    <t>Independence Day</t>
  </si>
  <si>
    <t>Labor Day</t>
  </si>
  <si>
    <t>Thanksgiving Holiday</t>
  </si>
  <si>
    <t>Thursday, Friday</t>
  </si>
  <si>
    <t>Winter Holiday</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</si>
  <si>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</si>
  <si>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</si>
  <si>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</si>
  <si>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t>Permanent part-time employees receive holidays on a prorated basis. Temporary employees are not eligible for paid holidays. Please direct any questions you may have regarding holiday leave to Kathy Watford in the Employee Services Department of HR, extension 45009.</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</si>
  <si>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</si>
  <si>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</si>
  <si>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</si>
  <si>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</si>
  <si>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</si>
  <si>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</si>
  <si>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</si>
  <si>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</si>
  <si>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Disaster Relief</t>
  </si>
  <si>
    <t>https://hrs.uncg.edu/Policies/</t>
  </si>
  <si>
    <t>For full disclosure of leave policies eligibility, benefits and conditions for use, please visit UNCG Leave Policies web page at https://hrs.uncg.edu/Policies/</t>
  </si>
  <si>
    <t>Hours for this time entry period qualify for FMLA Leave</t>
  </si>
  <si>
    <t>SALB</t>
  </si>
  <si>
    <t>Spec Annual Leav Bonus FY18-19</t>
  </si>
  <si>
    <t>The 2019 Appropriations Act has granted eligible employees a one-time 40 hours (five (5) days) of Special Annual Leave Bonus (pro-rated for eligible part-time employees). Special Annual Leave Balance hours do not expire (except upon separation or retirement) and can be used before comp time but cannot be donated as Voluntary Shared Leave.  Upon separation the SALB will not be paid out. NOTE: At the end of the calendar year, any use of the SALB during that year will reduce any vacation hours in excess of 240 hours by the number of SALB hours that were used.</t>
  </si>
  <si>
    <t>Martin Luther King Jr's Birthday</t>
  </si>
  <si>
    <t>**University Closed</t>
  </si>
  <si>
    <t>December 30, 31</t>
  </si>
  <si>
    <t>Corrections</t>
  </si>
  <si>
    <t>New Timesheet for Calendar Year 2020</t>
  </si>
  <si>
    <t>Calendar Year Holidays 2020</t>
  </si>
  <si>
    <t>Regarding the scheduled holidays for the year 2020:</t>
  </si>
  <si>
    <t>Wednesday</t>
  </si>
  <si>
    <t>Thursday, Friday, Monday, Tuesday</t>
  </si>
  <si>
    <t>Wednesday. Thursday</t>
  </si>
  <si>
    <t>November 26, 27</t>
  </si>
  <si>
    <t>December 24, 25, 28, 29*</t>
  </si>
  <si>
    <t>*G S126-4(5) Requires the University to note what day is observed in lieu of Veteran's Day, December 29th is that day.</t>
  </si>
  <si>
    <t>** Employees may use accrued vacation time, bonus leave, compensatory time or leave without pay to cover the day(s) the University is closed. Employees who have no accrued leave time may make up the time with supervisory approval. An employee must exhaust all accumulated vacation/bonus leave before going on leave without pay for the purpose of vacation.</t>
  </si>
  <si>
    <t>January (2020)</t>
  </si>
  <si>
    <t>February (2020)</t>
  </si>
  <si>
    <t>March (2020)</t>
  </si>
  <si>
    <t>April (2020)</t>
  </si>
  <si>
    <t>May (2020)</t>
  </si>
  <si>
    <t>June (2020)</t>
  </si>
  <si>
    <t>July (2020)</t>
  </si>
  <si>
    <t>August (2020)</t>
  </si>
  <si>
    <t>September (2020)</t>
  </si>
  <si>
    <t>October (2020)</t>
  </si>
  <si>
    <t>November (2020)</t>
  </si>
  <si>
    <t>December (2020)</t>
  </si>
  <si>
    <t>Validation for July (2020) dates was corrected from June to July</t>
  </si>
  <si>
    <t>https://myapps.northcarolina.edu/hr/benefits-leave/leave-benefits/</t>
  </si>
  <si>
    <t>Corrected Dept Summary Calculations for months with 5 weeks</t>
  </si>
  <si>
    <t>Corrected On Call Pay 94 Calculations for months with 4 weeks</t>
  </si>
  <si>
    <t>Adjusted print area to ensure FMLA reporting ia accomodated in all months. Removed default values from Shift and On Call pay setup</t>
  </si>
  <si>
    <t>Corrected AU and AM carry forward calculations in all months.</t>
  </si>
  <si>
    <t>Updated sheet to accommodate CSAL1,2,3; and paid parental leave.</t>
  </si>
  <si>
    <t>CSAL1</t>
  </si>
  <si>
    <t>CSAL2</t>
  </si>
  <si>
    <t>CSAL3</t>
  </si>
  <si>
    <t>P181</t>
  </si>
  <si>
    <t>P182</t>
  </si>
  <si>
    <t>Paid Parental Recuperation Lv</t>
  </si>
  <si>
    <t>Paid Parental Bonding Leave</t>
  </si>
  <si>
    <t>Enter any time taken to be recorded as Paid Parental Leave for recuperation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</si>
  <si>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Enter any time taken to be recorded as Paid Parental Leave for bonding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</si>
  <si>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Paid Parental Leave Recuperative</t>
  </si>
  <si>
    <t>Paid Parental Leave Bonding</t>
  </si>
  <si>
    <t>Other Hours Worked Codes</t>
  </si>
  <si>
    <t>Disaster Releif</t>
  </si>
  <si>
    <t>Reg</t>
  </si>
  <si>
    <t>Spec Ann Leav Bonus FY18-19</t>
  </si>
  <si>
    <t>Paid Parental Leave Recup</t>
  </si>
  <si>
    <t>Comp Time Calculations</t>
  </si>
  <si>
    <t>Combined total must match total on PHATIME and PHIETIM</t>
  </si>
  <si>
    <t>C19 Mandatory Onsite Work</t>
  </si>
  <si>
    <t>C19 Mandatory Onsite .5 CT Earn</t>
  </si>
  <si>
    <t>C19 Mandatory Onsite .5 CT Use</t>
  </si>
  <si>
    <t>Call Back at 1.5</t>
  </si>
  <si>
    <t>Call Back at 1.0</t>
  </si>
  <si>
    <t>MCT @ .5 (actual)</t>
  </si>
  <si>
    <t>MCT Used this period</t>
  </si>
  <si>
    <t>Remaining MCT</t>
  </si>
  <si>
    <t>MOS</t>
  </si>
  <si>
    <t>MCU</t>
  </si>
  <si>
    <t>C19 SpecAdmLv-Child</t>
  </si>
  <si>
    <t>C19 SpecAdmLv-NoRmtWk</t>
  </si>
  <si>
    <t>Remaining CT</t>
  </si>
  <si>
    <t>*Unused MCT</t>
  </si>
  <si>
    <t>Mandatory Comp paid out</t>
  </si>
  <si>
    <t>C19 SpecAdmLv-Illness</t>
  </si>
  <si>
    <t>COVID-19 Mandatory On-Site Work</t>
  </si>
  <si>
    <t>Mandatory On-site Comp Time Used</t>
  </si>
  <si>
    <t xml:space="preserve">Enter MCU hours to be used for sheduled and or/unscheduled time off.  </t>
  </si>
  <si>
    <t>Updated sheet to accommodate new earn codes related to COVID-19 (CSAL1, 2, 3 and Mandatory Onsite work and .5CT earnings)</t>
  </si>
  <si>
    <t>Mandatory Comp Time Beginning Balance</t>
  </si>
  <si>
    <t>MCT</t>
  </si>
  <si>
    <t>Removed 2 hours OT from June.  Modified MCT accrual formula to end May 16.</t>
  </si>
  <si>
    <t>Removed CSAL1, 2 and 3 from dropdown (no longer applicable).  Removed MCT accrual earn code from dept. summary (no longer applicable)</t>
  </si>
  <si>
    <t>Employees that have been designated as Mandatory for the purposes of supporting COVID-19 should record hours worked on-site here.</t>
  </si>
  <si>
    <t>Removed CSAL1, 2 and 3 from Dept Summary.  Updated Earn Code Description for MOS (250)</t>
  </si>
  <si>
    <t>*****    Last Timesheet Update : 7/8/2020  *****</t>
  </si>
  <si>
    <t>v. 1.04</t>
  </si>
  <si>
    <t>Allowed signature and date fields to be editable.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</si>
</sst>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m/d/yy;@"/>
    <numFmt numFmtId="166" formatCode="m/d"/>
    <numFmt numFmtId="167" formatCode="[$-409]mmmm\ d\,\ yyyy;@"/>
  </numFmts>
  <fonts count="44">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sz val="10"/>
      <color theme="0" tint="-0.34998626667073579"/>
      <name val="Geneva"/>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
      <b/>
      <sz val="18"/>
      <color rgb="FFFF0000"/>
      <name val="Geneva"/>
    </font>
    <font>
      <sz val="12"/>
      <name val="Arial"/>
      <family val="2"/>
    </font>
    <font>
      <b/>
      <sz val="10"/>
      <color theme="0" tint="-0.249977111117893"/>
      <name val="Geneva"/>
    </font>
    <font>
      <b/>
      <sz val="11"/>
      <name val="Arial"/>
      <family val="2"/>
    </font>
    <font>
      <sz val="11"/>
      <name val="Geneva"/>
    </font>
    <font>
      <sz val="11"/>
      <color theme="0" tint="-0.249977111117893"/>
      <name val="Geneva"/>
    </font>
    <font>
      <b/>
      <sz val="11"/>
      <name val="Geneva"/>
    </font>
    <font>
      <sz val="11"/>
      <color theme="0" tint="-0.34998626667073579"/>
      <name val="Geneva"/>
    </font>
    <font>
      <b/>
      <sz val="11"/>
      <color theme="0" tint="-0.249977111117893"/>
      <name val="Geneva"/>
    </font>
  </fonts>
  <fills count="20">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8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right/>
      <top/>
      <bottom style="thin">
        <color theme="0" tint="-0.34998626667073579"/>
      </bottom>
      <diagonal/>
    </border>
    <border>
      <left style="double">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515">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0" fontId="2" fillId="0" borderId="1" xfId="3" applyFont="1" applyBorder="1" applyAlignment="1" applyProtection="1"/>
    <xf numFmtId="0" fontId="1" fillId="0" borderId="2" xfId="0" applyFont="1" applyBorder="1" applyProtection="1"/>
    <xf numFmtId="0" fontId="1" fillId="0" borderId="3" xfId="0" applyFont="1" applyBorder="1" applyProtection="1"/>
    <xf numFmtId="2" fontId="20" fillId="0" borderId="4" xfId="3" applyNumberFormat="1" applyFont="1" applyBorder="1" applyAlignment="1" applyProtection="1">
      <alignment horizontal="center"/>
    </xf>
    <xf numFmtId="2" fontId="2" fillId="0" borderId="0" xfId="3" applyNumberFormat="1" applyFont="1" applyFill="1" applyBorder="1" applyProtection="1"/>
    <xf numFmtId="0" fontId="4" fillId="0" borderId="5" xfId="3" applyFont="1" applyBorder="1" applyAlignment="1" applyProtection="1">
      <alignment horizontal="centerContinuous"/>
    </xf>
    <xf numFmtId="2" fontId="20" fillId="0" borderId="5" xfId="3" applyNumberFormat="1" applyFont="1" applyBorder="1" applyProtection="1"/>
    <xf numFmtId="0" fontId="4" fillId="0" borderId="5" xfId="3" applyFont="1" applyBorder="1" applyAlignment="1" applyProtection="1">
      <alignment horizontal="center"/>
    </xf>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2" fillId="2" borderId="0" xfId="3" applyFont="1" applyFill="1" applyBorder="1" applyProtection="1"/>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2" fillId="0" borderId="4" xfId="3" applyFont="1" applyBorder="1" applyAlignment="1" applyProtection="1">
      <alignment horizontal="center"/>
    </xf>
    <xf numFmtId="0" fontId="1" fillId="0" borderId="2" xfId="0" applyFont="1" applyFill="1" applyBorder="1" applyAlignment="1" applyProtection="1"/>
    <xf numFmtId="14" fontId="1" fillId="0" borderId="2" xfId="0" applyNumberFormat="1" applyFont="1" applyFill="1" applyBorder="1" applyAlignment="1" applyProtection="1"/>
    <xf numFmtId="43" fontId="2" fillId="0" borderId="13" xfId="1" applyFont="1" applyBorder="1" applyProtection="1"/>
    <xf numFmtId="164" fontId="2" fillId="0" borderId="14" xfId="3" applyNumberFormat="1" applyFont="1" applyBorder="1" applyAlignment="1" applyProtection="1">
      <alignment horizontal="centerContinuous"/>
    </xf>
    <xf numFmtId="0" fontId="2" fillId="0" borderId="15" xfId="3" applyFont="1" applyBorder="1" applyProtection="1"/>
    <xf numFmtId="164" fontId="2" fillId="0" borderId="16" xfId="3" applyNumberFormat="1" applyFont="1" applyBorder="1" applyAlignment="1" applyProtection="1">
      <alignment horizontal="right"/>
    </xf>
    <xf numFmtId="2" fontId="4" fillId="0" borderId="17" xfId="3" applyNumberFormat="1" applyFont="1" applyBorder="1" applyProtection="1"/>
    <xf numFmtId="0" fontId="2" fillId="0" borderId="16" xfId="3" applyFont="1" applyBorder="1" applyAlignment="1" applyProtection="1">
      <alignment horizontal="right"/>
    </xf>
    <xf numFmtId="0" fontId="2" fillId="0" borderId="16" xfId="3" quotePrefix="1" applyFont="1" applyBorder="1" applyAlignment="1" applyProtection="1">
      <alignment horizontal="right"/>
    </xf>
    <xf numFmtId="49" fontId="1" fillId="0" borderId="16" xfId="0" applyNumberFormat="1" applyFont="1" applyBorder="1" applyAlignment="1" applyProtection="1">
      <alignment horizontal="right"/>
    </xf>
    <xf numFmtId="164" fontId="2" fillId="0" borderId="14" xfId="3" applyNumberFormat="1" applyFont="1" applyBorder="1" applyAlignment="1" applyProtection="1">
      <alignment horizontal="right"/>
    </xf>
    <xf numFmtId="49" fontId="2" fillId="0" borderId="16" xfId="3" applyNumberFormat="1" applyFont="1" applyBorder="1" applyAlignment="1" applyProtection="1">
      <alignment horizontal="right"/>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1" fillId="2" borderId="0" xfId="0" applyFont="1" applyFill="1" applyBorder="1" applyProtection="1"/>
    <xf numFmtId="0" fontId="7" fillId="0" borderId="0" xfId="0" applyFont="1" applyBorder="1" applyAlignment="1" applyProtection="1">
      <alignment horizontal="center"/>
    </xf>
    <xf numFmtId="0" fontId="2" fillId="0" borderId="51" xfId="3" applyFont="1" applyBorder="1" applyAlignment="1" applyProtection="1">
      <alignment horizontal="centerContinuous"/>
    </xf>
    <xf numFmtId="0" fontId="2" fillId="0" borderId="51" xfId="3" applyFont="1" applyBorder="1" applyProtection="1"/>
    <xf numFmtId="0" fontId="4" fillId="0" borderId="51" xfId="3" applyFont="1" applyFill="1" applyBorder="1" applyAlignment="1" applyProtection="1">
      <alignment horizontal="center" wrapText="1"/>
    </xf>
    <xf numFmtId="0" fontId="4" fillId="0" borderId="51" xfId="3" applyFont="1" applyFill="1" applyBorder="1" applyAlignment="1" applyProtection="1">
      <alignment horizontal="left" wrapText="1"/>
    </xf>
    <xf numFmtId="0" fontId="2" fillId="0" borderId="51" xfId="3" applyFont="1" applyFill="1" applyBorder="1" applyProtection="1"/>
    <xf numFmtId="166" fontId="2" fillId="0" borderId="51" xfId="0" applyNumberFormat="1" applyFont="1" applyFill="1" applyBorder="1" applyProtection="1"/>
    <xf numFmtId="43" fontId="2" fillId="3" borderId="51" xfId="1" applyFont="1" applyFill="1" applyBorder="1" applyProtection="1">
      <protection locked="0"/>
    </xf>
    <xf numFmtId="43" fontId="2" fillId="4" borderId="51" xfId="1" applyFont="1" applyFill="1" applyBorder="1" applyProtection="1"/>
    <xf numFmtId="0" fontId="2" fillId="0" borderId="51" xfId="3" applyFont="1" applyFill="1" applyBorder="1" applyAlignment="1" applyProtection="1">
      <alignment horizontal="center"/>
    </xf>
    <xf numFmtId="2" fontId="2" fillId="5" borderId="51" xfId="3" applyNumberFormat="1" applyFont="1" applyFill="1" applyBorder="1" applyProtection="1"/>
    <xf numFmtId="0" fontId="4" fillId="0" borderId="51" xfId="3" applyFont="1" applyBorder="1" applyAlignment="1" applyProtection="1">
      <alignment horizontal="centerContinuous"/>
    </xf>
    <xf numFmtId="166" fontId="2" fillId="0" borderId="51" xfId="0" applyNumberFormat="1" applyFont="1" applyBorder="1" applyProtection="1"/>
    <xf numFmtId="164" fontId="2" fillId="0" borderId="18" xfId="3" quotePrefix="1" applyNumberFormat="1" applyFont="1" applyBorder="1" applyAlignment="1" applyProtection="1">
      <alignment horizontal="right"/>
    </xf>
    <xf numFmtId="0" fontId="1" fillId="6" borderId="19" xfId="0" applyFont="1" applyFill="1" applyBorder="1" applyProtection="1"/>
    <xf numFmtId="0" fontId="1" fillId="6" borderId="20" xfId="0" applyFont="1" applyFill="1" applyBorder="1" applyProtection="1"/>
    <xf numFmtId="0" fontId="2" fillId="6" borderId="21" xfId="3" applyFont="1" applyFill="1" applyBorder="1" applyAlignment="1" applyProtection="1">
      <alignment horizontal="centerContinuous"/>
    </xf>
    <xf numFmtId="0" fontId="2" fillId="6" borderId="0" xfId="3" applyFont="1" applyFill="1" applyBorder="1" applyAlignment="1" applyProtection="1">
      <alignment horizontal="centerContinuous"/>
    </xf>
    <xf numFmtId="0" fontId="2" fillId="6" borderId="0" xfId="3" applyFont="1" applyFill="1" applyBorder="1" applyProtection="1"/>
    <xf numFmtId="0" fontId="1" fillId="6" borderId="0" xfId="0" applyFont="1" applyFill="1" applyBorder="1" applyProtection="1"/>
    <xf numFmtId="0" fontId="1" fillId="6" borderId="21" xfId="0" applyFont="1" applyFill="1" applyBorder="1" applyProtection="1"/>
    <xf numFmtId="0" fontId="8" fillId="6" borderId="21" xfId="0" applyFont="1" applyFill="1" applyBorder="1" applyProtection="1"/>
    <xf numFmtId="0" fontId="2" fillId="6" borderId="21" xfId="3" applyFont="1" applyFill="1" applyBorder="1" applyAlignment="1" applyProtection="1"/>
    <xf numFmtId="0" fontId="4" fillId="6" borderId="0" xfId="3" applyFont="1" applyFill="1" applyBorder="1" applyAlignment="1" applyProtection="1">
      <alignment horizontal="center"/>
    </xf>
    <xf numFmtId="0" fontId="1" fillId="6" borderId="21" xfId="0" applyFont="1" applyFill="1" applyBorder="1" applyAlignment="1" applyProtection="1"/>
    <xf numFmtId="0" fontId="1" fillId="6" borderId="1" xfId="0" applyFont="1" applyFill="1" applyBorder="1" applyProtection="1"/>
    <xf numFmtId="0" fontId="1" fillId="6" borderId="2" xfId="0" applyFont="1" applyFill="1" applyBorder="1" applyProtection="1"/>
    <xf numFmtId="0" fontId="1" fillId="0" borderId="5" xfId="0" applyFont="1" applyBorder="1" applyProtection="1"/>
    <xf numFmtId="0" fontId="0" fillId="0" borderId="5" xfId="0" applyBorder="1"/>
    <xf numFmtId="0" fontId="4" fillId="4" borderId="5" xfId="3" applyFont="1" applyFill="1" applyBorder="1" applyAlignment="1" applyProtection="1">
      <alignment horizontal="center"/>
      <protection locked="0"/>
    </xf>
    <xf numFmtId="49" fontId="1" fillId="0" borderId="14" xfId="0" applyNumberFormat="1" applyFont="1" applyBorder="1" applyAlignment="1" applyProtection="1">
      <alignment horizontal="right"/>
    </xf>
    <xf numFmtId="164" fontId="2" fillId="0" borderId="18" xfId="3" applyNumberFormat="1" applyFont="1" applyBorder="1" applyAlignment="1" applyProtection="1">
      <alignment horizontal="right"/>
    </xf>
    <xf numFmtId="0" fontId="4" fillId="0" borderId="22" xfId="3" applyFont="1" applyBorder="1" applyAlignment="1" applyProtection="1">
      <alignment horizontal="centerContinuous"/>
    </xf>
    <xf numFmtId="2" fontId="20" fillId="0" borderId="22" xfId="3" applyNumberFormat="1" applyFont="1" applyBorder="1" applyProtection="1"/>
    <xf numFmtId="2" fontId="4" fillId="0" borderId="13" xfId="3" applyNumberFormat="1" applyFont="1" applyBorder="1" applyProtection="1"/>
    <xf numFmtId="2" fontId="4" fillId="0" borderId="15" xfId="3" applyNumberFormat="1" applyFont="1" applyBorder="1" applyProtection="1"/>
    <xf numFmtId="0" fontId="4" fillId="0" borderId="22" xfId="3" applyFont="1" applyBorder="1" applyAlignment="1" applyProtection="1">
      <alignment horizontal="center"/>
    </xf>
    <xf numFmtId="49" fontId="2" fillId="0" borderId="14" xfId="3" applyNumberFormat="1" applyFont="1" applyBorder="1" applyAlignment="1" applyProtection="1">
      <alignment horizontal="right"/>
    </xf>
    <xf numFmtId="0" fontId="4" fillId="0" borderId="4" xfId="3" applyFont="1" applyBorder="1" applyAlignment="1" applyProtection="1">
      <alignment horizontal="centerContinuous"/>
    </xf>
    <xf numFmtId="2" fontId="20" fillId="0" borderId="4" xfId="3" applyNumberFormat="1" applyFont="1" applyBorder="1" applyProtection="1"/>
    <xf numFmtId="0" fontId="2" fillId="0" borderId="23" xfId="3" quotePrefix="1" applyFont="1" applyBorder="1" applyAlignment="1" applyProtection="1">
      <alignment horizontal="right"/>
    </xf>
    <xf numFmtId="0" fontId="4" fillId="0" borderId="24" xfId="3" applyFont="1" applyFill="1" applyBorder="1" applyAlignment="1" applyProtection="1">
      <alignment horizontal="centerContinuous"/>
    </xf>
    <xf numFmtId="2" fontId="4" fillId="0" borderId="25" xfId="3" applyNumberFormat="1" applyFont="1" applyBorder="1" applyProtection="1"/>
    <xf numFmtId="164" fontId="2" fillId="0" borderId="14" xfId="3" quotePrefix="1" applyNumberFormat="1" applyFont="1" applyBorder="1" applyAlignment="1" applyProtection="1">
      <alignment horizontal="right"/>
    </xf>
    <xf numFmtId="49" fontId="2" fillId="0" borderId="18" xfId="3" applyNumberFormat="1" applyFont="1" applyBorder="1" applyAlignment="1" applyProtection="1">
      <alignment horizontal="right"/>
    </xf>
    <xf numFmtId="0" fontId="2" fillId="0" borderId="14" xfId="3" applyFont="1" applyBorder="1" applyAlignment="1" applyProtection="1">
      <alignment horizontal="right"/>
    </xf>
    <xf numFmtId="0" fontId="4" fillId="0" borderId="4" xfId="3" applyFont="1" applyBorder="1" applyAlignment="1" applyProtection="1">
      <alignment horizontal="center"/>
    </xf>
    <xf numFmtId="2" fontId="20" fillId="0" borderId="26" xfId="3" applyNumberFormat="1" applyFont="1" applyBorder="1" applyProtection="1"/>
    <xf numFmtId="2" fontId="2" fillId="0" borderId="17" xfId="3" applyNumberFormat="1" applyFont="1" applyBorder="1" applyProtection="1"/>
    <xf numFmtId="2" fontId="2" fillId="5" borderId="52" xfId="3" applyNumberFormat="1" applyFont="1" applyFill="1" applyBorder="1" applyProtection="1"/>
    <xf numFmtId="2" fontId="2" fillId="5" borderId="53" xfId="3" applyNumberFormat="1" applyFont="1" applyFill="1" applyBorder="1" applyProtection="1"/>
    <xf numFmtId="43" fontId="2" fillId="0" borderId="51" xfId="1" applyFont="1" applyFill="1" applyBorder="1" applyProtection="1">
      <protection locked="0"/>
    </xf>
    <xf numFmtId="43" fontId="2" fillId="0" borderId="52" xfId="1" applyFont="1" applyFill="1" applyBorder="1" applyProtection="1">
      <protection locked="0"/>
    </xf>
    <xf numFmtId="43" fontId="4" fillId="0" borderId="51" xfId="1" applyFont="1" applyFill="1" applyBorder="1" applyProtection="1">
      <protection locked="0"/>
    </xf>
    <xf numFmtId="43" fontId="2" fillId="0" borderId="53" xfId="1" applyFont="1" applyFill="1" applyBorder="1" applyProtection="1">
      <protection locked="0"/>
    </xf>
    <xf numFmtId="2" fontId="20" fillId="0" borderId="27" xfId="3" applyNumberFormat="1" applyFont="1" applyBorder="1" applyProtection="1"/>
    <xf numFmtId="2" fontId="4" fillId="0" borderId="28" xfId="3" applyNumberFormat="1" applyFont="1" applyBorder="1" applyProtection="1"/>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4" fillId="0" borderId="54" xfId="3" applyFont="1" applyFill="1" applyBorder="1" applyAlignment="1" applyProtection="1">
      <alignment horizontal="center" wrapText="1"/>
    </xf>
    <xf numFmtId="43" fontId="2" fillId="0" borderId="54" xfId="1" applyFont="1" applyFill="1" applyBorder="1" applyProtection="1">
      <protection locked="0"/>
    </xf>
    <xf numFmtId="2" fontId="2" fillId="5" borderId="54" xfId="3" applyNumberFormat="1" applyFont="1" applyFill="1" applyBorder="1" applyProtection="1"/>
    <xf numFmtId="0" fontId="0" fillId="0" borderId="0" xfId="0" applyProtection="1"/>
    <xf numFmtId="0" fontId="0" fillId="0" borderId="19" xfId="0" applyBorder="1" applyProtection="1"/>
    <xf numFmtId="0" fontId="0" fillId="0" borderId="20" xfId="0" applyBorder="1" applyProtection="1"/>
    <xf numFmtId="0" fontId="0" fillId="0" borderId="20" xfId="0" applyBorder="1" applyAlignment="1" applyProtection="1">
      <alignment horizontal="right"/>
    </xf>
    <xf numFmtId="0" fontId="0" fillId="0" borderId="30" xfId="0" applyBorder="1" applyProtection="1"/>
    <xf numFmtId="0" fontId="0" fillId="0" borderId="21" xfId="0" applyBorder="1" applyProtection="1"/>
    <xf numFmtId="0" fontId="0" fillId="0" borderId="0" xfId="0" applyBorder="1" applyProtection="1"/>
    <xf numFmtId="0" fontId="1" fillId="3" borderId="5" xfId="0" applyFont="1" applyFill="1" applyBorder="1" applyProtection="1">
      <protection locked="0"/>
    </xf>
    <xf numFmtId="0" fontId="0" fillId="0" borderId="32" xfId="0" applyBorder="1" applyProtection="1"/>
    <xf numFmtId="0" fontId="0" fillId="0" borderId="0" xfId="0" applyBorder="1" applyAlignment="1" applyProtection="1">
      <alignment horizontal="right"/>
    </xf>
    <xf numFmtId="0" fontId="0" fillId="3" borderId="5" xfId="0" applyFill="1" applyBorder="1" applyAlignment="1" applyProtection="1">
      <alignment horizontal="left"/>
      <protection locked="0"/>
    </xf>
    <xf numFmtId="0" fontId="0" fillId="0" borderId="0" xfId="0" applyBorder="1" applyAlignment="1" applyProtection="1">
      <alignment horizontal="left"/>
    </xf>
    <xf numFmtId="0" fontId="0" fillId="3"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horizontal="centerContinuous"/>
    </xf>
    <xf numFmtId="0" fontId="0" fillId="0" borderId="56" xfId="0" applyBorder="1"/>
    <xf numFmtId="0" fontId="0" fillId="0" borderId="57" xfId="0" applyBorder="1"/>
    <xf numFmtId="0" fontId="1" fillId="0" borderId="57" xfId="0" applyFont="1" applyBorder="1"/>
    <xf numFmtId="0" fontId="18" fillId="0" borderId="0" xfId="0" applyFont="1"/>
    <xf numFmtId="0" fontId="0" fillId="0" borderId="58" xfId="0" applyBorder="1"/>
    <xf numFmtId="0" fontId="0" fillId="0" borderId="59" xfId="0" applyBorder="1"/>
    <xf numFmtId="0" fontId="19" fillId="0" borderId="0" xfId="2" applyFont="1" applyAlignment="1" applyProtection="1">
      <alignment horizontal="left"/>
    </xf>
    <xf numFmtId="0" fontId="1" fillId="0" borderId="33" xfId="0" applyFont="1" applyBorder="1" applyProtection="1"/>
    <xf numFmtId="0" fontId="1" fillId="0" borderId="5" xfId="0" applyFont="1" applyFill="1" applyBorder="1" applyAlignment="1" applyProtection="1">
      <alignment horizontal="center"/>
    </xf>
    <xf numFmtId="2" fontId="2" fillId="0" borderId="17" xfId="3" applyNumberFormat="1" applyFont="1" applyFill="1" applyBorder="1" applyProtection="1"/>
    <xf numFmtId="0" fontId="4" fillId="7" borderId="22" xfId="3" applyFont="1" applyFill="1" applyBorder="1" applyAlignment="1" applyProtection="1">
      <alignment horizontal="center"/>
    </xf>
    <xf numFmtId="0" fontId="4" fillId="7" borderId="13" xfId="3" applyFont="1" applyFill="1" applyBorder="1" applyAlignment="1" applyProtection="1">
      <alignment horizontal="center"/>
    </xf>
    <xf numFmtId="0" fontId="2" fillId="2" borderId="26" xfId="3" applyFont="1" applyFill="1" applyBorder="1" applyAlignment="1" applyProtection="1"/>
    <xf numFmtId="0" fontId="4" fillId="7" borderId="26" xfId="3" applyFont="1" applyFill="1" applyBorder="1" applyAlignment="1" applyProtection="1">
      <alignment horizontal="center"/>
    </xf>
    <xf numFmtId="0" fontId="4" fillId="7" borderId="25" xfId="3" applyFont="1" applyFill="1" applyBorder="1" applyAlignment="1" applyProtection="1">
      <alignment horizontal="center"/>
    </xf>
    <xf numFmtId="166" fontId="2" fillId="0" borderId="0" xfId="0" applyNumberFormat="1" applyFont="1" applyFill="1" applyBorder="1" applyProtection="1"/>
    <xf numFmtId="2" fontId="1" fillId="0" borderId="17" xfId="0" applyNumberFormat="1" applyFont="1" applyBorder="1" applyProtection="1"/>
    <xf numFmtId="0" fontId="1" fillId="0" borderId="50" xfId="0" applyFont="1" applyBorder="1" applyAlignment="1" applyProtection="1"/>
    <xf numFmtId="0" fontId="6" fillId="0" borderId="50" xfId="3" applyFont="1" applyFill="1" applyBorder="1" applyAlignment="1" applyProtection="1"/>
    <xf numFmtId="0" fontId="2" fillId="0" borderId="50" xfId="3" applyFont="1" applyBorder="1" applyAlignment="1" applyProtection="1"/>
    <xf numFmtId="0" fontId="1" fillId="0" borderId="50"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164" fontId="2" fillId="7" borderId="18" xfId="3" applyNumberFormat="1" applyFont="1" applyFill="1" applyBorder="1" applyAlignment="1" applyProtection="1">
      <alignment horizontal="right"/>
    </xf>
    <xf numFmtId="0" fontId="2" fillId="0" borderId="29" xfId="3" applyFont="1" applyBorder="1" applyAlignment="1" applyProtection="1">
      <alignment horizontal="right"/>
    </xf>
    <xf numFmtId="0" fontId="4" fillId="0" borderId="31" xfId="3" applyFont="1" applyBorder="1" applyAlignment="1" applyProtection="1">
      <alignment horizontal="center"/>
    </xf>
    <xf numFmtId="2" fontId="20" fillId="0" borderId="31" xfId="3" applyNumberFormat="1" applyFont="1" applyBorder="1" applyProtection="1"/>
    <xf numFmtId="2" fontId="4" fillId="0" borderId="69" xfId="3" applyNumberFormat="1" applyFont="1" applyBorder="1" applyProtection="1"/>
    <xf numFmtId="0" fontId="2" fillId="7" borderId="18" xfId="3" applyFont="1" applyFill="1" applyBorder="1" applyAlignment="1" applyProtection="1">
      <alignment horizontal="right"/>
    </xf>
    <xf numFmtId="2" fontId="20" fillId="7" borderId="22" xfId="3" applyNumberFormat="1" applyFont="1" applyFill="1" applyBorder="1" applyProtection="1"/>
    <xf numFmtId="2" fontId="4" fillId="7" borderId="13" xfId="3" applyNumberFormat="1" applyFont="1" applyFill="1" applyBorder="1" applyProtection="1"/>
    <xf numFmtId="2" fontId="20" fillId="0" borderId="70" xfId="3" applyNumberFormat="1" applyFont="1" applyBorder="1" applyProtection="1"/>
    <xf numFmtId="0" fontId="2" fillId="0" borderId="18" xfId="3" applyFont="1" applyBorder="1" applyAlignment="1" applyProtection="1">
      <alignment horizontal="right"/>
    </xf>
    <xf numFmtId="49" fontId="2" fillId="0" borderId="42" xfId="3" applyNumberFormat="1" applyFont="1" applyBorder="1" applyAlignment="1" applyProtection="1">
      <alignment horizontal="right"/>
    </xf>
    <xf numFmtId="0" fontId="4" fillId="0" borderId="47" xfId="3" applyFont="1" applyBorder="1" applyAlignment="1" applyProtection="1">
      <alignment horizontal="center"/>
    </xf>
    <xf numFmtId="2" fontId="20" fillId="0" borderId="47" xfId="3" applyNumberFormat="1" applyFont="1" applyBorder="1" applyProtection="1"/>
    <xf numFmtId="2" fontId="4" fillId="0" borderId="48" xfId="3" applyNumberFormat="1" applyFont="1" applyBorder="1" applyProtection="1"/>
    <xf numFmtId="0" fontId="4" fillId="2" borderId="26" xfId="3" applyFont="1" applyFill="1" applyBorder="1" applyAlignment="1" applyProtection="1">
      <alignment horizontal="center"/>
    </xf>
    <xf numFmtId="43" fontId="2" fillId="0" borderId="66" xfId="1" applyFont="1" applyFill="1" applyBorder="1" applyProtection="1">
      <protection locked="0"/>
    </xf>
    <xf numFmtId="43" fontId="2" fillId="0" borderId="73" xfId="1" applyFont="1" applyFill="1" applyBorder="1" applyProtection="1">
      <protection locked="0"/>
    </xf>
    <xf numFmtId="43" fontId="4" fillId="0" borderId="53" xfId="1" applyFont="1" applyFill="1" applyBorder="1" applyAlignment="1" applyProtection="1">
      <alignment horizontal="center"/>
      <protection locked="0"/>
    </xf>
    <xf numFmtId="43" fontId="4" fillId="0" borderId="54" xfId="1" applyFont="1" applyFill="1" applyBorder="1" applyAlignment="1" applyProtection="1">
      <alignment horizontal="center"/>
      <protection locked="0"/>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0" xfId="3" applyFont="1" applyFill="1" applyBorder="1" applyAlignment="1" applyProtection="1">
      <alignment horizontal="center" wrapText="1"/>
    </xf>
    <xf numFmtId="43" fontId="2" fillId="5" borderId="51" xfId="1" applyFont="1" applyFill="1" applyBorder="1" applyProtection="1"/>
    <xf numFmtId="0" fontId="4" fillId="0" borderId="0" xfId="3" applyFont="1" applyFill="1" applyBorder="1" applyAlignment="1" applyProtection="1"/>
    <xf numFmtId="43" fontId="2" fillId="0" borderId="0" xfId="1" applyFont="1" applyFill="1" applyBorder="1" applyProtection="1">
      <protection locked="0"/>
    </xf>
    <xf numFmtId="43" fontId="4" fillId="0" borderId="0" xfId="1" applyFont="1" applyFill="1" applyBorder="1" applyProtection="1">
      <protection locked="0"/>
    </xf>
    <xf numFmtId="0" fontId="12" fillId="0" borderId="0" xfId="3" applyFont="1" applyFill="1" applyBorder="1" applyAlignment="1" applyProtection="1"/>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4" fillId="0" borderId="68" xfId="3" applyFont="1" applyFill="1" applyBorder="1" applyAlignment="1" applyProtection="1">
      <alignment horizontal="center" wrapText="1"/>
    </xf>
    <xf numFmtId="43" fontId="2" fillId="0" borderId="68" xfId="1" applyFont="1" applyFill="1" applyBorder="1" applyProtection="1">
      <protection locked="0"/>
    </xf>
    <xf numFmtId="0" fontId="4" fillId="0" borderId="75" xfId="3" applyFont="1" applyFill="1" applyBorder="1" applyAlignment="1" applyProtection="1">
      <alignment horizontal="center" wrapText="1"/>
    </xf>
    <xf numFmtId="43" fontId="2" fillId="0" borderId="75" xfId="1" applyFont="1" applyFill="1" applyBorder="1" applyProtection="1">
      <protection locked="0"/>
    </xf>
    <xf numFmtId="2" fontId="2" fillId="5" borderId="75" xfId="3" applyNumberFormat="1" applyFont="1" applyFill="1" applyBorder="1" applyProtection="1"/>
    <xf numFmtId="2" fontId="28" fillId="0" borderId="5" xfId="3" applyNumberFormat="1" applyFont="1" applyBorder="1" applyProtection="1"/>
    <xf numFmtId="2" fontId="28" fillId="0" borderId="22" xfId="3" applyNumberFormat="1" applyFont="1" applyBorder="1" applyProtection="1"/>
    <xf numFmtId="0" fontId="1" fillId="0" borderId="0" xfId="0" applyFont="1" applyAlignment="1" applyProtection="1">
      <alignment horizontal="right" vertical="center"/>
    </xf>
    <xf numFmtId="0" fontId="7" fillId="0" borderId="57" xfId="0" applyFont="1" applyBorder="1"/>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1" fillId="17" borderId="0" xfId="0" applyFont="1" applyFill="1" applyBorder="1" applyProtection="1"/>
    <xf numFmtId="0" fontId="2" fillId="17" borderId="0" xfId="3" applyFont="1" applyFill="1" applyBorder="1" applyProtection="1"/>
    <xf numFmtId="0" fontId="4" fillId="17" borderId="0" xfId="3" applyFont="1" applyFill="1" applyBorder="1" applyAlignment="1" applyProtection="1">
      <alignment horizontal="center" wrapText="1"/>
    </xf>
    <xf numFmtId="0" fontId="4" fillId="17" borderId="0" xfId="3" applyFont="1" applyFill="1" applyBorder="1" applyAlignment="1" applyProtection="1">
      <alignment horizontal="left" wrapText="1"/>
    </xf>
    <xf numFmtId="166" fontId="2" fillId="17" borderId="0" xfId="0" applyNumberFormat="1" applyFont="1" applyFill="1" applyBorder="1" applyProtection="1"/>
    <xf numFmtId="43" fontId="2" fillId="17" borderId="0" xfId="1" applyFont="1" applyFill="1" applyBorder="1" applyProtection="1">
      <protection locked="0"/>
    </xf>
    <xf numFmtId="43" fontId="4" fillId="17" borderId="0" xfId="1" applyFont="1" applyFill="1" applyBorder="1" applyProtection="1">
      <protection locked="0"/>
    </xf>
    <xf numFmtId="2" fontId="2" fillId="17" borderId="0" xfId="3" applyNumberFormat="1" applyFont="1" applyFill="1" applyBorder="1" applyProtection="1"/>
    <xf numFmtId="0" fontId="29" fillId="15" borderId="0" xfId="0" applyFont="1" applyFill="1" applyAlignment="1">
      <alignment horizontal="center" vertical="center" wrapText="1"/>
    </xf>
    <xf numFmtId="0" fontId="30" fillId="16" borderId="0" xfId="0" applyFont="1" applyFill="1" applyAlignment="1">
      <alignment horizontal="left" vertical="top" wrapText="1"/>
    </xf>
    <xf numFmtId="0" fontId="30" fillId="17" borderId="0" xfId="0" applyFont="1" applyFill="1" applyAlignment="1">
      <alignment horizontal="left" vertical="top" wrapText="1"/>
    </xf>
    <xf numFmtId="0" fontId="31" fillId="16" borderId="0" xfId="0" applyFont="1" applyFill="1" applyAlignment="1">
      <alignment horizontal="left" vertical="top" wrapText="1"/>
    </xf>
    <xf numFmtId="0" fontId="30" fillId="17" borderId="0" xfId="0" applyNumberFormat="1" applyFont="1" applyFill="1" applyAlignment="1">
      <alignment horizontal="left" vertical="top"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17" borderId="0" xfId="3" applyFont="1" applyFill="1" applyBorder="1" applyAlignment="1" applyProtection="1">
      <alignment wrapText="1"/>
    </xf>
    <xf numFmtId="0" fontId="12" fillId="17" borderId="0" xfId="3" applyFont="1" applyFill="1" applyBorder="1" applyAlignment="1" applyProtection="1"/>
    <xf numFmtId="0" fontId="35" fillId="17" borderId="0" xfId="3" applyFont="1" applyFill="1" applyBorder="1" applyAlignment="1" applyProtection="1">
      <alignment wrapText="1"/>
    </xf>
    <xf numFmtId="0" fontId="4" fillId="8" borderId="0" xfId="3" applyFont="1" applyFill="1" applyBorder="1" applyAlignment="1" applyProtection="1">
      <alignment horizontal="center" wrapText="1"/>
    </xf>
    <xf numFmtId="43" fontId="2" fillId="8" borderId="0" xfId="1" applyFont="1" applyFill="1" applyBorder="1" applyProtection="1">
      <protection locked="0"/>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167" fontId="30" fillId="16" borderId="0" xfId="0" quotePrefix="1" applyNumberFormat="1" applyFont="1" applyFill="1" applyAlignment="1">
      <alignment horizontal="left" vertical="top" wrapText="1"/>
    </xf>
    <xf numFmtId="167" fontId="30" fillId="17" borderId="0" xfId="0" quotePrefix="1" applyNumberFormat="1" applyFont="1" applyFill="1" applyAlignment="1">
      <alignment horizontal="left" vertical="top" wrapText="1"/>
    </xf>
    <xf numFmtId="49" fontId="30" fillId="16" borderId="0" xfId="0" quotePrefix="1" applyNumberFormat="1" applyFont="1" applyFill="1" applyAlignment="1">
      <alignment horizontal="left" vertical="top" wrapText="1"/>
    </xf>
    <xf numFmtId="14" fontId="0" fillId="0" borderId="34" xfId="0" applyNumberFormat="1" applyBorder="1"/>
    <xf numFmtId="0" fontId="0" fillId="0" borderId="36" xfId="0" applyBorder="1" applyAlignment="1"/>
    <xf numFmtId="0" fontId="0" fillId="0" borderId="35" xfId="0" applyBorder="1" applyAlignment="1"/>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0" fillId="0" borderId="0" xfId="0" applyAlignment="1" applyProtection="1">
      <alignment vertical="top"/>
    </xf>
    <xf numFmtId="0" fontId="1" fillId="0" borderId="55" xfId="0" applyFont="1" applyBorder="1" applyAlignment="1" applyProtection="1">
      <alignment horizontal="center" vertical="top"/>
    </xf>
    <xf numFmtId="0" fontId="1" fillId="0" borderId="55" xfId="0" applyFont="1" applyBorder="1" applyAlignment="1" applyProtection="1">
      <alignment vertical="top" wrapText="1"/>
    </xf>
    <xf numFmtId="0" fontId="7" fillId="0" borderId="55" xfId="0" applyFont="1" applyBorder="1" applyAlignment="1" applyProtection="1">
      <alignment horizontal="center" vertical="top"/>
    </xf>
    <xf numFmtId="0" fontId="1" fillId="8" borderId="55" xfId="0" applyFont="1" applyFill="1" applyBorder="1" applyAlignment="1" applyProtection="1">
      <alignment vertical="top" wrapText="1"/>
    </xf>
    <xf numFmtId="0" fontId="1" fillId="0" borderId="74" xfId="0" applyFont="1" applyBorder="1" applyAlignment="1" applyProtection="1">
      <alignment vertical="top" wrapText="1"/>
    </xf>
    <xf numFmtId="0" fontId="23" fillId="0" borderId="5" xfId="0" applyFont="1" applyBorder="1" applyProtection="1"/>
    <xf numFmtId="0" fontId="7" fillId="0" borderId="0" xfId="0" applyFont="1" applyBorder="1" applyAlignment="1" applyProtection="1">
      <alignment horizontal="center" vertical="top"/>
    </xf>
    <xf numFmtId="0" fontId="1" fillId="0" borderId="0" xfId="0" applyFont="1" applyBorder="1" applyAlignment="1" applyProtection="1">
      <alignment vertical="top" wrapText="1"/>
    </xf>
    <xf numFmtId="0" fontId="7" fillId="0" borderId="0" xfId="0" applyFont="1" applyAlignment="1" applyProtection="1">
      <alignment horizontal="center" vertical="top"/>
    </xf>
    <xf numFmtId="0" fontId="0" fillId="0" borderId="0" xfId="0" applyAlignment="1" applyProtection="1">
      <alignment vertical="top" wrapText="1"/>
    </xf>
    <xf numFmtId="0" fontId="7" fillId="0" borderId="55" xfId="0" applyFont="1" applyFill="1" applyBorder="1" applyAlignment="1" applyProtection="1">
      <alignment horizontal="center" vertical="top"/>
    </xf>
    <xf numFmtId="0" fontId="1" fillId="0" borderId="55" xfId="0" applyFont="1" applyFill="1" applyBorder="1" applyAlignment="1" applyProtection="1">
      <alignment horizontal="left" vertical="top" wrapText="1"/>
    </xf>
    <xf numFmtId="0" fontId="0" fillId="0" borderId="55" xfId="0" applyBorder="1" applyAlignment="1" applyProtection="1">
      <alignment vertical="top" wrapText="1"/>
    </xf>
    <xf numFmtId="0" fontId="26" fillId="0" borderId="55" xfId="0" applyFont="1" applyBorder="1" applyAlignment="1" applyProtection="1">
      <alignment horizontal="center" vertical="top"/>
    </xf>
    <xf numFmtId="0" fontId="0" fillId="0" borderId="0" xfId="0" applyAlignment="1" applyProtection="1">
      <alignment horizontal="center" vertical="top"/>
    </xf>
    <xf numFmtId="0" fontId="19" fillId="0" borderId="0" xfId="2" applyAlignment="1">
      <alignment vertical="top"/>
    </xf>
    <xf numFmtId="0" fontId="1" fillId="0" borderId="35" xfId="0" applyFont="1" applyBorder="1" applyAlignment="1"/>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7" fillId="0" borderId="55" xfId="0" applyFont="1" applyBorder="1" applyAlignment="1" applyProtection="1">
      <alignment horizontal="left" vertical="top" wrapText="1"/>
    </xf>
    <xf numFmtId="2" fontId="37" fillId="0" borderId="31" xfId="3" applyNumberFormat="1" applyFont="1" applyBorder="1" applyProtection="1"/>
    <xf numFmtId="2" fontId="20" fillId="7" borderId="26" xfId="3" applyNumberFormat="1" applyFont="1" applyFill="1" applyBorder="1" applyProtection="1"/>
    <xf numFmtId="2" fontId="4" fillId="7" borderId="25" xfId="3" applyNumberFormat="1" applyFont="1" applyFill="1" applyBorder="1" applyProtection="1"/>
    <xf numFmtId="0" fontId="7" fillId="0" borderId="6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55" xfId="0" applyFont="1" applyFill="1" applyBorder="1" applyAlignment="1" applyProtection="1">
      <alignment horizontal="left" vertical="top" wrapText="1"/>
    </xf>
    <xf numFmtId="0" fontId="0" fillId="0" borderId="0" xfId="0" applyAlignment="1" applyProtection="1">
      <alignment horizontal="left" vertical="top" wrapText="1"/>
    </xf>
    <xf numFmtId="0" fontId="4" fillId="0" borderId="0" xfId="3" applyFont="1" applyFill="1" applyBorder="1" applyAlignment="1" applyProtection="1">
      <alignment horizontal="center"/>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8" xfId="3" applyFont="1" applyFill="1" applyBorder="1" applyAlignment="1" applyProtection="1">
      <alignment horizontal="center" wrapText="1"/>
    </xf>
    <xf numFmtId="0" fontId="1" fillId="6" borderId="30" xfId="0" applyFont="1" applyFill="1" applyBorder="1" applyProtection="1"/>
    <xf numFmtId="0" fontId="1" fillId="6" borderId="32" xfId="0" applyFont="1" applyFill="1" applyBorder="1" applyProtection="1"/>
    <xf numFmtId="0" fontId="1" fillId="6" borderId="3" xfId="0" applyFont="1" applyFill="1" applyBorder="1" applyProtection="1"/>
    <xf numFmtId="164" fontId="39" fillId="0" borderId="8" xfId="3" applyNumberFormat="1" applyFont="1" applyBorder="1" applyAlignment="1" applyProtection="1">
      <alignment horizontal="centerContinuous"/>
    </xf>
    <xf numFmtId="0" fontId="39" fillId="0" borderId="21" xfId="3" applyFont="1" applyBorder="1" applyAlignment="1" applyProtection="1"/>
    <xf numFmtId="0" fontId="18" fillId="0" borderId="0" xfId="0" applyFont="1" applyBorder="1" applyProtection="1"/>
    <xf numFmtId="0" fontId="18" fillId="0" borderId="32" xfId="0" applyFont="1" applyBorder="1" applyProtection="1"/>
    <xf numFmtId="0" fontId="39" fillId="0" borderId="27" xfId="3" applyFont="1" applyBorder="1" applyAlignment="1" applyProtection="1">
      <alignment horizontal="center"/>
    </xf>
    <xf numFmtId="2" fontId="40" fillId="0" borderId="27" xfId="3" applyNumberFormat="1" applyFont="1" applyBorder="1" applyAlignment="1" applyProtection="1">
      <alignment horizontal="center"/>
    </xf>
    <xf numFmtId="0" fontId="39" fillId="0" borderId="28" xfId="3" applyFont="1" applyBorder="1" applyProtection="1"/>
    <xf numFmtId="164" fontId="39" fillId="0" borderId="46" xfId="3" applyNumberFormat="1" applyFont="1" applyBorder="1" applyAlignment="1" applyProtection="1">
      <alignment horizontal="right"/>
    </xf>
    <xf numFmtId="0" fontId="41" fillId="0" borderId="47" xfId="3" applyFont="1" applyBorder="1" applyAlignment="1" applyProtection="1">
      <alignment horizontal="centerContinuous"/>
    </xf>
    <xf numFmtId="2" fontId="40" fillId="0" borderId="47" xfId="3" applyNumberFormat="1" applyFont="1" applyBorder="1" applyProtection="1"/>
    <xf numFmtId="2" fontId="41" fillId="0" borderId="48" xfId="3" applyNumberFormat="1" applyFont="1" applyBorder="1" applyProtection="1"/>
    <xf numFmtId="164" fontId="39" fillId="0" borderId="45" xfId="3" applyNumberFormat="1" applyFont="1" applyBorder="1" applyAlignment="1" applyProtection="1">
      <alignment horizontal="right"/>
    </xf>
    <xf numFmtId="0" fontId="41" fillId="0" borderId="5" xfId="3" applyFont="1" applyBorder="1" applyAlignment="1" applyProtection="1">
      <alignment horizontal="centerContinuous"/>
    </xf>
    <xf numFmtId="2" fontId="40" fillId="0" borderId="5" xfId="3" applyNumberFormat="1" applyFont="1" applyBorder="1" applyProtection="1"/>
    <xf numFmtId="2" fontId="41" fillId="0" borderId="17" xfId="3" applyNumberFormat="1" applyFont="1" applyBorder="1" applyProtection="1"/>
    <xf numFmtId="164" fontId="39" fillId="0" borderId="49" xfId="3" applyNumberFormat="1" applyFont="1" applyBorder="1" applyAlignment="1" applyProtection="1">
      <alignment horizontal="right"/>
    </xf>
    <xf numFmtId="0" fontId="41" fillId="0" borderId="22" xfId="3" applyFont="1" applyBorder="1" applyAlignment="1" applyProtection="1">
      <alignment horizontal="centerContinuous"/>
    </xf>
    <xf numFmtId="2" fontId="40" fillId="0" borderId="22" xfId="3" applyNumberFormat="1" applyFont="1" applyBorder="1" applyProtection="1"/>
    <xf numFmtId="2" fontId="41" fillId="0" borderId="13" xfId="3" applyNumberFormat="1" applyFont="1" applyBorder="1" applyProtection="1"/>
    <xf numFmtId="49" fontId="18" fillId="0" borderId="46" xfId="0" applyNumberFormat="1" applyFont="1" applyBorder="1" applyAlignment="1" applyProtection="1">
      <alignment horizontal="right"/>
    </xf>
    <xf numFmtId="49" fontId="18" fillId="0" borderId="45" xfId="0" applyNumberFormat="1" applyFont="1" applyBorder="1" applyAlignment="1" applyProtection="1">
      <alignment horizontal="right"/>
    </xf>
    <xf numFmtId="0" fontId="39" fillId="0" borderId="45" xfId="3" quotePrefix="1" applyFont="1" applyBorder="1" applyAlignment="1" applyProtection="1">
      <alignment horizontal="right"/>
    </xf>
    <xf numFmtId="2" fontId="42" fillId="0" borderId="5" xfId="3" applyNumberFormat="1" applyFont="1" applyBorder="1" applyProtection="1"/>
    <xf numFmtId="164" fontId="39" fillId="7" borderId="49" xfId="3" applyNumberFormat="1" applyFont="1" applyFill="1" applyBorder="1" applyAlignment="1" applyProtection="1">
      <alignment horizontal="right"/>
    </xf>
    <xf numFmtId="0" fontId="41" fillId="7" borderId="22" xfId="3" applyFont="1" applyFill="1" applyBorder="1" applyAlignment="1" applyProtection="1">
      <alignment horizontal="center"/>
    </xf>
    <xf numFmtId="0" fontId="41" fillId="7" borderId="13" xfId="3" applyFont="1" applyFill="1" applyBorder="1" applyAlignment="1" applyProtection="1">
      <alignment horizontal="center"/>
    </xf>
    <xf numFmtId="0" fontId="39" fillId="0" borderId="70" xfId="3" quotePrefix="1" applyFont="1" applyBorder="1" applyAlignment="1" applyProtection="1">
      <alignment horizontal="right"/>
    </xf>
    <xf numFmtId="0" fontId="41" fillId="0" borderId="26" xfId="3" applyFont="1" applyFill="1" applyBorder="1" applyAlignment="1" applyProtection="1">
      <alignment horizontal="centerContinuous"/>
    </xf>
    <xf numFmtId="2" fontId="40" fillId="0" borderId="26" xfId="3" applyNumberFormat="1" applyFont="1" applyBorder="1" applyProtection="1"/>
    <xf numFmtId="2" fontId="41" fillId="0" borderId="25" xfId="3" applyNumberFormat="1" applyFont="1" applyBorder="1" applyProtection="1"/>
    <xf numFmtId="49" fontId="39" fillId="0" borderId="46" xfId="3" applyNumberFormat="1" applyFont="1" applyBorder="1" applyAlignment="1" applyProtection="1">
      <alignment horizontal="right"/>
    </xf>
    <xf numFmtId="49" fontId="39" fillId="0" borderId="45" xfId="3" applyNumberFormat="1" applyFont="1" applyBorder="1" applyAlignment="1" applyProtection="1">
      <alignment horizontal="right"/>
    </xf>
    <xf numFmtId="49" fontId="39" fillId="0" borderId="49" xfId="3" applyNumberFormat="1" applyFont="1" applyBorder="1" applyAlignment="1" applyProtection="1">
      <alignment horizontal="right"/>
    </xf>
    <xf numFmtId="164" fontId="39" fillId="0" borderId="46" xfId="3" quotePrefix="1" applyNumberFormat="1" applyFont="1" applyBorder="1" applyAlignment="1" applyProtection="1">
      <alignment horizontal="right"/>
    </xf>
    <xf numFmtId="164" fontId="39" fillId="0" borderId="49" xfId="3" quotePrefix="1" applyNumberFormat="1" applyFont="1" applyBorder="1" applyAlignment="1" applyProtection="1">
      <alignment horizontal="right"/>
    </xf>
    <xf numFmtId="0" fontId="41" fillId="0" borderId="22" xfId="3" applyFont="1" applyBorder="1" applyAlignment="1" applyProtection="1">
      <alignment horizontal="center"/>
    </xf>
    <xf numFmtId="0" fontId="39" fillId="0" borderId="45" xfId="3" applyFont="1" applyBorder="1" applyAlignment="1" applyProtection="1">
      <alignment horizontal="right"/>
    </xf>
    <xf numFmtId="0" fontId="41" fillId="0" borderId="5" xfId="3" applyFont="1" applyBorder="1" applyAlignment="1" applyProtection="1">
      <alignment horizontal="center"/>
    </xf>
    <xf numFmtId="0" fontId="39" fillId="0" borderId="49" xfId="3" applyFont="1" applyBorder="1" applyAlignment="1" applyProtection="1">
      <alignment horizontal="right"/>
    </xf>
    <xf numFmtId="0" fontId="39" fillId="0" borderId="46" xfId="3" applyFont="1" applyBorder="1" applyAlignment="1" applyProtection="1">
      <alignment horizontal="right"/>
    </xf>
    <xf numFmtId="0" fontId="41" fillId="0" borderId="47" xfId="3" applyFont="1" applyBorder="1" applyAlignment="1" applyProtection="1">
      <alignment horizontal="center"/>
    </xf>
    <xf numFmtId="49" fontId="39" fillId="0" borderId="80" xfId="3" applyNumberFormat="1" applyFont="1" applyBorder="1" applyAlignment="1" applyProtection="1">
      <alignment horizontal="right"/>
    </xf>
    <xf numFmtId="0" fontId="41" fillId="0" borderId="4" xfId="3" applyFont="1" applyBorder="1" applyAlignment="1" applyProtection="1">
      <alignment horizontal="center"/>
    </xf>
    <xf numFmtId="2" fontId="40" fillId="0" borderId="4" xfId="3" applyNumberFormat="1" applyFont="1" applyBorder="1" applyProtection="1"/>
    <xf numFmtId="2" fontId="41" fillId="0" borderId="15" xfId="3" applyNumberFormat="1" applyFont="1" applyBorder="1" applyProtection="1"/>
    <xf numFmtId="2" fontId="42" fillId="0" borderId="22" xfId="3" applyNumberFormat="1" applyFont="1" applyBorder="1" applyProtection="1"/>
    <xf numFmtId="0" fontId="2" fillId="0" borderId="0" xfId="3" applyFont="1" applyFill="1" applyBorder="1" applyAlignment="1" applyProtection="1">
      <alignment horizontal="left"/>
    </xf>
    <xf numFmtId="2" fontId="1" fillId="0" borderId="0" xfId="0" applyNumberFormat="1" applyFont="1" applyBorder="1" applyProtection="1"/>
    <xf numFmtId="43" fontId="4" fillId="0" borderId="13" xfId="1" applyFont="1" applyBorder="1" applyProtection="1"/>
    <xf numFmtId="2" fontId="4" fillId="0" borderId="13" xfId="3" applyNumberFormat="1" applyFont="1" applyFill="1" applyBorder="1" applyProtection="1"/>
    <xf numFmtId="0" fontId="39" fillId="0" borderId="46" xfId="3" applyFont="1" applyFill="1" applyBorder="1" applyAlignment="1" applyProtection="1">
      <alignment horizontal="right"/>
    </xf>
    <xf numFmtId="0" fontId="41" fillId="0" borderId="47" xfId="3" applyFont="1" applyFill="1" applyBorder="1" applyAlignment="1" applyProtection="1">
      <alignment horizontal="center"/>
    </xf>
    <xf numFmtId="2" fontId="40" fillId="0" borderId="47" xfId="3" applyNumberFormat="1" applyFont="1" applyFill="1" applyBorder="1" applyProtection="1"/>
    <xf numFmtId="2" fontId="41" fillId="0" borderId="48" xfId="3" applyNumberFormat="1" applyFont="1" applyFill="1" applyBorder="1" applyProtection="1"/>
    <xf numFmtId="0" fontId="39" fillId="0" borderId="45" xfId="3" applyFont="1" applyFill="1" applyBorder="1" applyAlignment="1" applyProtection="1">
      <alignment horizontal="right"/>
    </xf>
    <xf numFmtId="0" fontId="41" fillId="0" borderId="5" xfId="3" applyFont="1" applyFill="1" applyBorder="1" applyAlignment="1" applyProtection="1">
      <alignment horizontal="center"/>
    </xf>
    <xf numFmtId="2" fontId="40" fillId="0" borderId="5" xfId="3" applyNumberFormat="1" applyFont="1" applyFill="1" applyBorder="1" applyProtection="1"/>
    <xf numFmtId="2" fontId="41" fillId="0" borderId="17" xfId="3" applyNumberFormat="1" applyFont="1" applyFill="1" applyBorder="1" applyProtection="1"/>
    <xf numFmtId="0" fontId="39" fillId="0" borderId="49" xfId="3" applyFont="1" applyFill="1" applyBorder="1" applyAlignment="1" applyProtection="1">
      <alignment horizontal="right"/>
    </xf>
    <xf numFmtId="0" fontId="41" fillId="0" borderId="22" xfId="3" applyFont="1" applyFill="1" applyBorder="1" applyAlignment="1" applyProtection="1">
      <alignment horizontal="center"/>
    </xf>
    <xf numFmtId="2" fontId="43" fillId="0" borderId="22" xfId="3" applyNumberFormat="1" applyFont="1" applyFill="1" applyBorder="1" applyProtection="1"/>
    <xf numFmtId="2" fontId="41" fillId="0" borderId="13" xfId="3" applyNumberFormat="1" applyFont="1" applyFill="1" applyBorder="1" applyProtection="1"/>
    <xf numFmtId="2" fontId="40" fillId="0" borderId="22" xfId="3" applyNumberFormat="1" applyFont="1" applyFill="1" applyBorder="1" applyProtection="1"/>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4" fillId="0" borderId="66" xfId="3" applyFont="1" applyFill="1" applyBorder="1" applyAlignment="1" applyProtection="1">
      <alignment horizontal="center" wrapText="1"/>
    </xf>
    <xf numFmtId="0" fontId="7" fillId="6" borderId="20" xfId="0" applyFont="1" applyFill="1" applyBorder="1" applyAlignment="1" applyProtection="1">
      <alignment horizontal="center"/>
    </xf>
    <xf numFmtId="0" fontId="0" fillId="0" borderId="0" xfId="0" applyFill="1" applyBorder="1" applyProtection="1"/>
    <xf numFmtId="0" fontId="4" fillId="0" borderId="81" xfId="3" applyFont="1" applyFill="1" applyBorder="1" applyAlignment="1" applyProtection="1">
      <alignment horizontal="center" wrapText="1"/>
    </xf>
    <xf numFmtId="0" fontId="7" fillId="4" borderId="5" xfId="0" applyFont="1" applyFill="1" applyBorder="1" applyAlignment="1">
      <alignment horizontal="center"/>
    </xf>
    <xf numFmtId="0" fontId="2" fillId="0" borderId="34" xfId="3" applyFont="1" applyBorder="1" applyAlignment="1" applyProtection="1">
      <alignment horizontal="center"/>
      <protection locked="0"/>
    </xf>
    <xf numFmtId="0" fontId="2" fillId="0" borderId="35"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16" fillId="4" borderId="60" xfId="0" applyFont="1" applyFill="1" applyBorder="1" applyAlignment="1">
      <alignment horizontal="center"/>
    </xf>
    <xf numFmtId="0" fontId="16" fillId="4" borderId="62" xfId="0" applyFont="1" applyFill="1" applyBorder="1" applyAlignment="1">
      <alignment horizontal="center"/>
    </xf>
    <xf numFmtId="0" fontId="33" fillId="19" borderId="60" xfId="0" applyFont="1" applyFill="1" applyBorder="1" applyAlignment="1" applyProtection="1">
      <alignment horizontal="center" vertical="center"/>
    </xf>
    <xf numFmtId="0" fontId="33" fillId="19" borderId="62" xfId="0" applyFont="1" applyFill="1" applyBorder="1" applyAlignment="1" applyProtection="1">
      <alignment horizontal="center" vertical="center"/>
    </xf>
    <xf numFmtId="0" fontId="36" fillId="0" borderId="61" xfId="0" applyFont="1" applyBorder="1" applyAlignment="1">
      <alignment horizontal="center"/>
    </xf>
    <xf numFmtId="0" fontId="33" fillId="19" borderId="0" xfId="0" applyFont="1" applyFill="1" applyBorder="1" applyAlignment="1" applyProtection="1">
      <alignment horizontal="center" vertical="center"/>
    </xf>
    <xf numFmtId="0" fontId="32" fillId="18" borderId="19" xfId="0" applyFont="1" applyFill="1" applyBorder="1" applyAlignment="1">
      <alignment horizontal="center" wrapText="1"/>
    </xf>
    <xf numFmtId="0" fontId="32" fillId="18" borderId="20" xfId="0" applyFont="1" applyFill="1" applyBorder="1" applyAlignment="1">
      <alignment horizontal="center" wrapText="1"/>
    </xf>
    <xf numFmtId="0" fontId="32" fillId="18" borderId="30" xfId="0" applyFont="1" applyFill="1" applyBorder="1" applyAlignment="1">
      <alignment horizontal="center" wrapText="1"/>
    </xf>
    <xf numFmtId="0" fontId="32" fillId="18" borderId="1" xfId="0" applyFont="1" applyFill="1" applyBorder="1" applyAlignment="1">
      <alignment horizontal="center" wrapText="1"/>
    </xf>
    <xf numFmtId="0" fontId="32" fillId="18" borderId="2" xfId="0" applyFont="1" applyFill="1" applyBorder="1" applyAlignment="1">
      <alignment horizontal="center" wrapText="1"/>
    </xf>
    <xf numFmtId="0" fontId="32" fillId="18" borderId="3" xfId="0" applyFont="1" applyFill="1" applyBorder="1" applyAlignment="1">
      <alignment horizontal="center" wrapText="1"/>
    </xf>
    <xf numFmtId="0" fontId="16" fillId="0" borderId="0" xfId="0" applyFont="1" applyAlignment="1">
      <alignment horizontal="center"/>
    </xf>
    <xf numFmtId="0" fontId="31" fillId="0" borderId="0" xfId="0" applyFont="1" applyAlignment="1">
      <alignment horizontal="center" vertical="center" wrapText="1"/>
    </xf>
    <xf numFmtId="0" fontId="30" fillId="0" borderId="0" xfId="0" applyFont="1" applyAlignment="1">
      <alignment horizontal="left" vertical="center" wrapText="1"/>
    </xf>
    <xf numFmtId="0" fontId="15" fillId="9" borderId="63" xfId="0" applyFont="1" applyFill="1" applyBorder="1" applyAlignment="1" applyProtection="1">
      <alignment horizontal="center" vertical="top"/>
    </xf>
    <xf numFmtId="0" fontId="15" fillId="9" borderId="64" xfId="0" applyFont="1" applyFill="1" applyBorder="1" applyAlignment="1" applyProtection="1">
      <alignment horizontal="center" vertical="top"/>
    </xf>
    <xf numFmtId="0" fontId="15" fillId="9" borderId="65" xfId="0" applyFont="1" applyFill="1" applyBorder="1" applyAlignment="1" applyProtection="1">
      <alignment horizontal="center" vertical="top"/>
    </xf>
    <xf numFmtId="0" fontId="15" fillId="4" borderId="63" xfId="0" applyFont="1" applyFill="1" applyBorder="1" applyAlignment="1" applyProtection="1">
      <alignment horizontal="center" vertical="top"/>
    </xf>
    <xf numFmtId="0" fontId="15" fillId="4" borderId="64" xfId="0" applyFont="1" applyFill="1" applyBorder="1" applyAlignment="1" applyProtection="1">
      <alignment horizontal="center" vertical="top"/>
    </xf>
    <xf numFmtId="0" fontId="15" fillId="4" borderId="65" xfId="0" applyFont="1" applyFill="1" applyBorder="1" applyAlignment="1" applyProtection="1">
      <alignment horizontal="center" vertical="top"/>
    </xf>
    <xf numFmtId="0" fontId="15" fillId="7" borderId="55" xfId="0" applyFont="1" applyFill="1" applyBorder="1" applyAlignment="1" applyProtection="1">
      <alignment horizontal="center" vertical="top"/>
    </xf>
    <xf numFmtId="0" fontId="21" fillId="0" borderId="0" xfId="0" applyFont="1" applyAlignment="1" applyProtection="1">
      <alignment horizontal="center" vertical="top"/>
    </xf>
    <xf numFmtId="0" fontId="15" fillId="13" borderId="63" xfId="0" applyFont="1" applyFill="1" applyBorder="1" applyAlignment="1" applyProtection="1">
      <alignment horizontal="center" vertical="top"/>
    </xf>
    <xf numFmtId="0" fontId="15" fillId="13" borderId="64" xfId="0" applyFont="1" applyFill="1" applyBorder="1" applyAlignment="1" applyProtection="1">
      <alignment horizontal="center" vertical="top"/>
    </xf>
    <xf numFmtId="0" fontId="15" fillId="13" borderId="65" xfId="0" applyFont="1" applyFill="1" applyBorder="1" applyAlignment="1" applyProtection="1">
      <alignment horizontal="center" vertical="top"/>
    </xf>
    <xf numFmtId="0" fontId="1" fillId="12" borderId="60" xfId="0" applyFont="1" applyFill="1" applyBorder="1" applyAlignment="1" applyProtection="1">
      <alignment horizontal="left" vertical="top" wrapText="1"/>
    </xf>
    <xf numFmtId="0" fontId="1" fillId="12" borderId="61" xfId="0" applyFont="1" applyFill="1" applyBorder="1" applyAlignment="1" applyProtection="1">
      <alignment horizontal="left" vertical="top"/>
    </xf>
    <xf numFmtId="0" fontId="1" fillId="12" borderId="62" xfId="0" applyFont="1" applyFill="1" applyBorder="1" applyAlignment="1" applyProtection="1">
      <alignment horizontal="left" vertical="top"/>
    </xf>
    <xf numFmtId="0" fontId="24" fillId="14" borderId="58" xfId="0" applyFont="1" applyFill="1" applyBorder="1" applyAlignment="1" applyProtection="1">
      <alignment horizontal="left" vertical="top" wrapText="1"/>
    </xf>
    <xf numFmtId="0" fontId="24" fillId="14" borderId="79" xfId="0" applyFont="1" applyFill="1" applyBorder="1" applyAlignment="1" applyProtection="1">
      <alignment horizontal="left" vertical="top" wrapText="1"/>
    </xf>
    <xf numFmtId="0" fontId="24" fillId="14" borderId="59" xfId="0" applyFont="1" applyFill="1" applyBorder="1" applyAlignment="1" applyProtection="1">
      <alignment horizontal="left" vertical="top"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1" xfId="0" applyFont="1" applyBorder="1" applyAlignment="1" applyProtection="1">
      <alignment horizontal="right"/>
    </xf>
    <xf numFmtId="0" fontId="14" fillId="0" borderId="21" xfId="0" applyFont="1" applyBorder="1" applyAlignment="1" applyProtection="1">
      <alignment horizontal="center"/>
    </xf>
    <xf numFmtId="0" fontId="13" fillId="4"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2" fillId="0" borderId="45" xfId="3" applyFont="1" applyFill="1" applyBorder="1" applyAlignment="1" applyProtection="1">
      <alignment horizontal="left"/>
    </xf>
    <xf numFmtId="0" fontId="2" fillId="0" borderId="5" xfId="3" applyFont="1" applyFill="1" applyBorder="1" applyAlignment="1" applyProtection="1">
      <alignment horizontal="left"/>
    </xf>
    <xf numFmtId="0" fontId="4" fillId="0" borderId="66" xfId="3" applyFont="1" applyFill="1" applyBorder="1" applyAlignment="1" applyProtection="1">
      <alignment horizontal="center" wrapText="1"/>
    </xf>
    <xf numFmtId="0" fontId="4" fillId="0" borderId="67"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2" xfId="3" applyFont="1" applyBorder="1" applyAlignment="1" applyProtection="1">
      <alignment horizontal="center" vertical="top"/>
    </xf>
    <xf numFmtId="0" fontId="2" fillId="0" borderId="34" xfId="3" applyFont="1" applyFill="1" applyBorder="1" applyAlignment="1" applyProtection="1">
      <alignment horizontal="center"/>
    </xf>
    <xf numFmtId="0" fontId="2" fillId="0" borderId="36" xfId="3" applyFont="1" applyFill="1" applyBorder="1" applyAlignment="1" applyProtection="1">
      <alignment horizontal="center"/>
    </xf>
    <xf numFmtId="0" fontId="2" fillId="0" borderId="35" xfId="3" applyFont="1" applyFill="1" applyBorder="1" applyAlignment="1" applyProtection="1">
      <alignment horizontal="center"/>
    </xf>
    <xf numFmtId="0" fontId="7" fillId="0" borderId="46" xfId="0" applyFont="1" applyBorder="1" applyAlignment="1" applyProtection="1">
      <alignment horizontal="center"/>
    </xf>
    <xf numFmtId="0" fontId="7" fillId="0" borderId="47" xfId="0" applyFont="1" applyBorder="1" applyAlignment="1" applyProtection="1">
      <alignment horizontal="center"/>
    </xf>
    <xf numFmtId="0" fontId="7" fillId="0" borderId="48" xfId="0" applyFont="1" applyBorder="1" applyAlignment="1" applyProtection="1">
      <alignment horizontal="center"/>
    </xf>
    <xf numFmtId="0" fontId="7" fillId="0" borderId="42" xfId="0"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6" fillId="0" borderId="45" xfId="3" applyFont="1" applyFill="1" applyBorder="1" applyAlignment="1" applyProtection="1">
      <alignment horizontal="left"/>
    </xf>
    <xf numFmtId="0" fontId="6" fillId="0" borderId="5" xfId="3" applyFont="1" applyFill="1" applyBorder="1" applyAlignment="1" applyProtection="1">
      <alignment horizontal="left"/>
    </xf>
    <xf numFmtId="0" fontId="4" fillId="0" borderId="0" xfId="3" applyFont="1" applyBorder="1" applyAlignment="1" applyProtection="1">
      <alignment horizontal="center" vertical="top"/>
    </xf>
    <xf numFmtId="0" fontId="4" fillId="0" borderId="2" xfId="3" applyFont="1" applyBorder="1" applyAlignment="1" applyProtection="1">
      <alignment horizontal="center"/>
    </xf>
    <xf numFmtId="165" fontId="1" fillId="0" borderId="34" xfId="0" applyNumberFormat="1" applyFont="1" applyFill="1" applyBorder="1" applyAlignment="1" applyProtection="1">
      <alignment horizontal="center"/>
    </xf>
    <xf numFmtId="165" fontId="1" fillId="0" borderId="35" xfId="0" applyNumberFormat="1" applyFont="1" applyFill="1" applyBorder="1" applyAlignment="1" applyProtection="1">
      <alignment horizontal="center"/>
    </xf>
    <xf numFmtId="14" fontId="1" fillId="0" borderId="34" xfId="0" applyNumberFormat="1" applyFont="1" applyBorder="1" applyAlignment="1" applyProtection="1">
      <alignment horizontal="center"/>
    </xf>
    <xf numFmtId="14" fontId="1" fillId="0" borderId="35" xfId="0" applyNumberFormat="1" applyFont="1" applyBorder="1" applyAlignment="1" applyProtection="1">
      <alignment horizontal="center"/>
    </xf>
    <xf numFmtId="0" fontId="7" fillId="6" borderId="20" xfId="0" applyFont="1" applyFill="1" applyBorder="1" applyAlignment="1" applyProtection="1">
      <alignment horizontal="center"/>
    </xf>
    <xf numFmtId="0" fontId="4" fillId="0" borderId="51" xfId="3" applyFont="1" applyFill="1" applyBorder="1" applyAlignment="1" applyProtection="1">
      <alignment horizontal="center"/>
    </xf>
    <xf numFmtId="0" fontId="12" fillId="9" borderId="66" xfId="3" applyFont="1" applyFill="1" applyBorder="1" applyAlignment="1" applyProtection="1">
      <alignment horizontal="center"/>
    </xf>
    <xf numFmtId="0" fontId="12" fillId="9" borderId="67" xfId="3" applyFont="1" applyFill="1" applyBorder="1" applyAlignment="1" applyProtection="1">
      <alignment horizontal="center"/>
    </xf>
    <xf numFmtId="0" fontId="12" fillId="9" borderId="68" xfId="3" applyFont="1" applyFill="1" applyBorder="1" applyAlignment="1" applyProtection="1">
      <alignment horizontal="center"/>
    </xf>
    <xf numFmtId="0" fontId="12" fillId="4" borderId="54" xfId="3" applyFont="1" applyFill="1" applyBorder="1" applyAlignment="1" applyProtection="1">
      <alignment horizontal="center"/>
    </xf>
    <xf numFmtId="0" fontId="12" fillId="4" borderId="68" xfId="3" applyFont="1" applyFill="1" applyBorder="1" applyAlignment="1" applyProtection="1">
      <alignment horizontal="center"/>
    </xf>
    <xf numFmtId="0" fontId="12" fillId="11" borderId="54" xfId="3" applyFont="1" applyFill="1" applyBorder="1" applyAlignment="1" applyProtection="1">
      <alignment horizontal="center"/>
    </xf>
    <xf numFmtId="0" fontId="12" fillId="11" borderId="67" xfId="3" applyFont="1" applyFill="1" applyBorder="1" applyAlignment="1" applyProtection="1">
      <alignment horizontal="center"/>
    </xf>
    <xf numFmtId="0" fontId="12" fillId="11" borderId="52" xfId="3" applyFont="1" applyFill="1" applyBorder="1" applyAlignment="1" applyProtection="1">
      <alignment horizontal="center"/>
    </xf>
    <xf numFmtId="0" fontId="12" fillId="10" borderId="76" xfId="3" applyFont="1" applyFill="1" applyBorder="1" applyAlignment="1" applyProtection="1">
      <alignment horizontal="center"/>
    </xf>
    <xf numFmtId="0" fontId="12" fillId="10" borderId="77" xfId="3" applyFont="1" applyFill="1" applyBorder="1" applyAlignment="1" applyProtection="1">
      <alignment horizontal="center"/>
    </xf>
    <xf numFmtId="0" fontId="12" fillId="10" borderId="78" xfId="3" applyFont="1" applyFill="1" applyBorder="1" applyAlignment="1" applyProtection="1">
      <alignment horizontal="center"/>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49" xfId="3" applyFont="1" applyFill="1" applyBorder="1" applyAlignment="1" applyProtection="1">
      <alignment horizontal="left"/>
    </xf>
    <xf numFmtId="0" fontId="2" fillId="0" borderId="22" xfId="3" applyFont="1" applyFill="1" applyBorder="1" applyAlignment="1" applyProtection="1">
      <alignment horizontal="left"/>
    </xf>
    <xf numFmtId="0" fontId="2" fillId="0" borderId="39" xfId="3" applyFont="1" applyBorder="1" applyAlignment="1" applyProtection="1">
      <alignment horizontal="left"/>
    </xf>
    <xf numFmtId="0" fontId="2" fillId="0" borderId="40" xfId="3" applyFont="1" applyBorder="1" applyAlignment="1" applyProtection="1">
      <alignment horizontal="left"/>
    </xf>
    <xf numFmtId="0" fontId="2" fillId="0" borderId="41" xfId="3" applyFont="1" applyBorder="1" applyAlignment="1" applyProtection="1">
      <alignment horizontal="left"/>
    </xf>
    <xf numFmtId="0" fontId="2" fillId="0" borderId="1" xfId="3" applyFont="1" applyBorder="1" applyAlignment="1" applyProtection="1">
      <alignment horizontal="left"/>
    </xf>
    <xf numFmtId="0" fontId="2" fillId="0" borderId="2" xfId="3" applyFont="1" applyBorder="1" applyAlignment="1" applyProtection="1">
      <alignment horizontal="left"/>
    </xf>
    <xf numFmtId="0" fontId="2" fillId="0" borderId="3" xfId="3" applyFont="1" applyBorder="1" applyAlignment="1" applyProtection="1">
      <alignment horizontal="left"/>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37" xfId="3" applyFont="1" applyBorder="1" applyAlignment="1" applyProtection="1">
      <alignment horizontal="left"/>
    </xf>
    <xf numFmtId="0" fontId="2" fillId="0" borderId="38" xfId="3" applyFont="1" applyBorder="1" applyAlignment="1" applyProtection="1">
      <alignment horizontal="left"/>
    </xf>
    <xf numFmtId="0" fontId="2" fillId="0" borderId="24" xfId="3" applyFont="1" applyBorder="1" applyAlignment="1" applyProtection="1">
      <alignment horizontal="left"/>
    </xf>
    <xf numFmtId="0" fontId="2" fillId="7" borderId="37" xfId="3" applyFont="1" applyFill="1" applyBorder="1" applyAlignment="1" applyProtection="1">
      <alignment horizontal="left"/>
    </xf>
    <xf numFmtId="0" fontId="2" fillId="7" borderId="38" xfId="3" applyFont="1" applyFill="1" applyBorder="1" applyAlignment="1" applyProtection="1">
      <alignment horizontal="left"/>
    </xf>
    <xf numFmtId="0" fontId="2" fillId="7" borderId="24"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2" fillId="0" borderId="71" xfId="3" applyFont="1" applyBorder="1" applyAlignment="1" applyProtection="1">
      <alignment horizontal="left"/>
    </xf>
    <xf numFmtId="0" fontId="2" fillId="0" borderId="43" xfId="3" applyFont="1" applyBorder="1" applyAlignment="1" applyProtection="1">
      <alignment horizontal="left"/>
    </xf>
    <xf numFmtId="0" fontId="2" fillId="0" borderId="72" xfId="3" applyFont="1" applyBorder="1" applyAlignment="1" applyProtection="1">
      <alignment horizontal="left"/>
    </xf>
    <xf numFmtId="0" fontId="2" fillId="0" borderId="0" xfId="3" applyFont="1" applyFill="1" applyBorder="1" applyAlignment="1" applyProtection="1"/>
    <xf numFmtId="0" fontId="35" fillId="17" borderId="0" xfId="3" applyFont="1" applyFill="1" applyBorder="1" applyAlignment="1" applyProtection="1">
      <alignment horizontal="center"/>
    </xf>
    <xf numFmtId="0" fontId="1" fillId="3" borderId="31"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21" fillId="0" borderId="0" xfId="0" applyFont="1" applyAlignment="1" applyProtection="1">
      <alignment horizontal="center"/>
    </xf>
    <xf numFmtId="0" fontId="3" fillId="0" borderId="0" xfId="0" applyFont="1" applyBorder="1" applyAlignment="1" applyProtection="1">
      <alignment horizontal="center" wrapText="1"/>
    </xf>
    <xf numFmtId="0" fontId="4" fillId="17" borderId="0" xfId="3" applyFont="1" applyFill="1" applyBorder="1" applyAlignment="1" applyProtection="1">
      <alignment horizontal="center"/>
    </xf>
    <xf numFmtId="0" fontId="1" fillId="0" borderId="2" xfId="0" applyFont="1" applyFill="1" applyBorder="1" applyAlignment="1" applyProtection="1">
      <alignment horizontal="center"/>
    </xf>
    <xf numFmtId="0" fontId="9" fillId="0" borderId="0" xfId="0" applyFont="1" applyAlignment="1" applyProtection="1">
      <alignment horizontal="center"/>
    </xf>
    <xf numFmtId="0" fontId="12" fillId="17" borderId="0" xfId="3" applyFont="1" applyFill="1" applyBorder="1" applyAlignment="1" applyProtection="1">
      <alignment horizontal="center"/>
    </xf>
    <xf numFmtId="0" fontId="6" fillId="0" borderId="16" xfId="3" applyFont="1" applyFill="1" applyBorder="1" applyAlignment="1" applyProtection="1">
      <alignment horizontal="left"/>
    </xf>
    <xf numFmtId="0" fontId="6" fillId="0" borderId="35" xfId="3" applyFont="1" applyFill="1" applyBorder="1" applyAlignment="1" applyProtection="1">
      <alignment horizontal="left"/>
    </xf>
    <xf numFmtId="0" fontId="2" fillId="0" borderId="18" xfId="3" applyFont="1" applyFill="1" applyBorder="1" applyAlignment="1" applyProtection="1">
      <alignment horizontal="left"/>
    </xf>
    <xf numFmtId="0" fontId="2" fillId="0" borderId="41" xfId="3" applyFont="1" applyFill="1" applyBorder="1" applyAlignment="1" applyProtection="1">
      <alignment horizontal="left"/>
    </xf>
    <xf numFmtId="0" fontId="2" fillId="0" borderId="16" xfId="3" applyFont="1" applyFill="1" applyBorder="1" applyAlignment="1" applyProtection="1">
      <alignment horizontal="left"/>
    </xf>
    <xf numFmtId="0" fontId="2" fillId="0" borderId="35" xfId="3" applyFont="1" applyFill="1" applyBorder="1" applyAlignment="1" applyProtection="1">
      <alignment horizontal="left"/>
    </xf>
    <xf numFmtId="0" fontId="4" fillId="0" borderId="68" xfId="3" applyFont="1" applyFill="1" applyBorder="1" applyAlignment="1" applyProtection="1">
      <alignment horizontal="center" wrapText="1"/>
    </xf>
    <xf numFmtId="0" fontId="4" fillId="0" borderId="49" xfId="3" applyFont="1" applyFill="1" applyBorder="1" applyAlignment="1" applyProtection="1">
      <alignment horizontal="left"/>
    </xf>
    <xf numFmtId="0" fontId="4" fillId="0" borderId="22" xfId="3" applyFont="1" applyFill="1" applyBorder="1" applyAlignment="1" applyProtection="1">
      <alignment horizontal="left"/>
    </xf>
    <xf numFmtId="0" fontId="39" fillId="7" borderId="39" xfId="3" applyFont="1" applyFill="1" applyBorder="1" applyAlignment="1" applyProtection="1">
      <alignment horizontal="left"/>
    </xf>
    <xf numFmtId="0" fontId="39" fillId="7" borderId="40" xfId="3" applyFont="1" applyFill="1" applyBorder="1" applyAlignment="1" applyProtection="1">
      <alignment horizontal="left"/>
    </xf>
    <xf numFmtId="0" fontId="39" fillId="7" borderId="41" xfId="3" applyFont="1" applyFill="1" applyBorder="1" applyAlignment="1" applyProtection="1">
      <alignment horizontal="left"/>
    </xf>
    <xf numFmtId="0" fontId="39" fillId="0" borderId="34" xfId="3" applyFont="1" applyBorder="1" applyAlignment="1" applyProtection="1">
      <alignment horizontal="left"/>
    </xf>
    <xf numFmtId="0" fontId="39" fillId="0" borderId="36" xfId="3" applyFont="1" applyBorder="1" applyAlignment="1" applyProtection="1">
      <alignment horizontal="left"/>
    </xf>
    <xf numFmtId="0" fontId="39" fillId="0" borderId="35" xfId="3" applyFont="1" applyBorder="1" applyAlignment="1" applyProtection="1">
      <alignment horizontal="left"/>
    </xf>
    <xf numFmtId="0" fontId="39" fillId="0" borderId="37" xfId="3" applyFont="1" applyBorder="1" applyAlignment="1" applyProtection="1">
      <alignment horizontal="left"/>
    </xf>
    <xf numFmtId="0" fontId="39" fillId="0" borderId="38" xfId="3" applyFont="1" applyBorder="1" applyAlignment="1" applyProtection="1">
      <alignment horizontal="left"/>
    </xf>
    <xf numFmtId="0" fontId="39" fillId="0" borderId="24" xfId="3" applyFont="1" applyBorder="1" applyAlignment="1" applyProtection="1">
      <alignment horizontal="left"/>
    </xf>
    <xf numFmtId="0" fontId="39" fillId="0" borderId="71" xfId="3" applyFont="1" applyBorder="1" applyAlignment="1" applyProtection="1">
      <alignment horizontal="left"/>
    </xf>
    <xf numFmtId="0" fontId="39" fillId="0" borderId="43" xfId="3" applyFont="1" applyBorder="1" applyAlignment="1" applyProtection="1">
      <alignment horizontal="left"/>
    </xf>
    <xf numFmtId="0" fontId="39" fillId="0" borderId="72" xfId="3" applyFont="1" applyBorder="1" applyAlignment="1" applyProtection="1">
      <alignment horizontal="left"/>
    </xf>
    <xf numFmtId="0" fontId="39" fillId="0" borderId="39" xfId="3" applyFont="1" applyBorder="1" applyAlignment="1" applyProtection="1">
      <alignment horizontal="left"/>
    </xf>
    <xf numFmtId="0" fontId="39" fillId="0" borderId="40" xfId="3" applyFont="1" applyBorder="1" applyAlignment="1" applyProtection="1">
      <alignment horizontal="left"/>
    </xf>
    <xf numFmtId="0" fontId="39" fillId="0" borderId="41" xfId="3" applyFont="1" applyBorder="1" applyAlignment="1" applyProtection="1">
      <alignment horizontal="left"/>
    </xf>
    <xf numFmtId="0" fontId="38" fillId="0" borderId="42" xfId="0" applyFont="1" applyBorder="1" applyAlignment="1" applyProtection="1">
      <alignment horizontal="center"/>
    </xf>
    <xf numFmtId="0" fontId="38" fillId="0" borderId="43" xfId="0" applyFont="1" applyBorder="1" applyAlignment="1" applyProtection="1">
      <alignment horizontal="center"/>
    </xf>
    <xf numFmtId="0" fontId="38" fillId="0" borderId="44" xfId="0" applyFont="1" applyBorder="1" applyAlignment="1" applyProtection="1">
      <alignment horizontal="center"/>
    </xf>
    <xf numFmtId="0" fontId="39" fillId="0" borderId="39" xfId="3" applyFont="1" applyFill="1" applyBorder="1" applyAlignment="1" applyProtection="1">
      <alignment horizontal="left"/>
    </xf>
    <xf numFmtId="0" fontId="39" fillId="0" borderId="40" xfId="3" applyFont="1" applyFill="1" applyBorder="1" applyAlignment="1" applyProtection="1">
      <alignment horizontal="left"/>
    </xf>
    <xf numFmtId="0" fontId="39" fillId="0" borderId="41" xfId="3" applyFont="1" applyFill="1" applyBorder="1" applyAlignment="1" applyProtection="1">
      <alignment horizontal="left"/>
    </xf>
    <xf numFmtId="0" fontId="39" fillId="0" borderId="71" xfId="3" applyFont="1" applyFill="1" applyBorder="1" applyAlignment="1" applyProtection="1">
      <alignment horizontal="left"/>
    </xf>
    <xf numFmtId="0" fontId="39" fillId="0" borderId="43" xfId="3" applyFont="1" applyFill="1" applyBorder="1" applyAlignment="1" applyProtection="1">
      <alignment horizontal="left"/>
    </xf>
    <xf numFmtId="0" fontId="39" fillId="0" borderId="72" xfId="3" applyFont="1" applyFill="1" applyBorder="1" applyAlignment="1" applyProtection="1">
      <alignment horizontal="left"/>
    </xf>
    <xf numFmtId="0" fontId="39" fillId="0" borderId="34" xfId="3" applyFont="1" applyFill="1" applyBorder="1" applyAlignment="1" applyProtection="1">
      <alignment horizontal="left"/>
    </xf>
    <xf numFmtId="0" fontId="39" fillId="0" borderId="36" xfId="3" applyFont="1" applyFill="1" applyBorder="1" applyAlignment="1" applyProtection="1">
      <alignment horizontal="left"/>
    </xf>
    <xf numFmtId="0" fontId="39" fillId="0" borderId="35" xfId="3" applyFont="1" applyFill="1" applyBorder="1" applyAlignment="1" applyProtection="1">
      <alignment horizontal="left"/>
    </xf>
    <xf numFmtId="0" fontId="2" fillId="11" borderId="0" xfId="3" applyFont="1" applyFill="1" applyBorder="1" applyAlignment="1" applyProtection="1">
      <alignment horizontal="center"/>
    </xf>
    <xf numFmtId="0" fontId="4" fillId="0" borderId="34" xfId="3" applyFont="1" applyFill="1" applyBorder="1" applyAlignment="1" applyProtection="1">
      <alignment horizontal="center" wrapText="1"/>
    </xf>
    <xf numFmtId="0" fontId="4" fillId="0" borderId="36" xfId="3" applyFont="1" applyFill="1" applyBorder="1" applyAlignment="1" applyProtection="1">
      <alignment horizontal="center" wrapText="1"/>
    </xf>
    <xf numFmtId="0" fontId="4" fillId="0" borderId="35" xfId="3" applyFont="1" applyFill="1" applyBorder="1" applyAlignment="1" applyProtection="1">
      <alignment horizontal="center" wrapText="1"/>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center"/>
      <protection locked="0"/>
    </xf>
  </cellXfs>
  <cellStyles count="4">
    <cellStyle name="Comma" xfId="1" builtinId="3"/>
    <cellStyle name="Hyperlink" xfId="2" builtinId="8"/>
    <cellStyle name="Normal" xfId="0" builtinId="0"/>
    <cellStyle name="Normal_Sheet1" xfId="3" xr:uid="{00000000-0005-0000-0000-000003000000}"/>
  </cellStyles>
  <dxfs count="442">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ndense val="0"/>
        <extend val="0"/>
        <color indexed="9"/>
      </font>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CC"/>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yapps.northcarolina.edu/hr/benefits-leave/leave-benef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H33"/>
  <sheetViews>
    <sheetView topLeftCell="A16" workbookViewId="0">
      <selection activeCell="D53" sqref="D53"/>
    </sheetView>
  </sheetViews>
  <sheetFormatPr defaultRowHeight="12.5"/>
  <cols>
    <col min="2" max="2" width="15.81640625" bestFit="1" customWidth="1"/>
    <col min="3" max="3" width="18.453125" customWidth="1"/>
    <col min="4" max="4" width="33.1796875" customWidth="1"/>
    <col min="7" max="7" width="18.453125" customWidth="1"/>
    <col min="8" max="8" width="22" customWidth="1"/>
  </cols>
  <sheetData>
    <row r="3" spans="2:6" ht="13">
      <c r="B3" s="357" t="s">
        <v>106</v>
      </c>
      <c r="C3" s="357"/>
      <c r="D3" s="357"/>
      <c r="E3" s="357"/>
      <c r="F3" s="357"/>
    </row>
    <row r="4" spans="2:6">
      <c r="B4" s="78" t="s">
        <v>242</v>
      </c>
      <c r="C4" s="360">
        <v>43800</v>
      </c>
      <c r="D4" s="360"/>
      <c r="E4" s="360">
        <v>43828</v>
      </c>
      <c r="F4" s="360"/>
    </row>
    <row r="5" spans="2:6">
      <c r="B5" s="78" t="s">
        <v>243</v>
      </c>
      <c r="C5" s="360">
        <v>43828</v>
      </c>
      <c r="D5" s="360"/>
      <c r="E5" s="360">
        <v>43862</v>
      </c>
      <c r="F5" s="361"/>
    </row>
    <row r="6" spans="2:6">
      <c r="B6" s="78" t="s">
        <v>244</v>
      </c>
      <c r="C6" s="360">
        <v>43863</v>
      </c>
      <c r="D6" s="360"/>
      <c r="E6" s="360">
        <v>43890</v>
      </c>
      <c r="F6" s="361"/>
    </row>
    <row r="7" spans="2:6">
      <c r="B7" s="78" t="s">
        <v>245</v>
      </c>
      <c r="C7" s="360">
        <v>43891</v>
      </c>
      <c r="D7" s="360"/>
      <c r="E7" s="360">
        <v>43918</v>
      </c>
      <c r="F7" s="361"/>
    </row>
    <row r="8" spans="2:6">
      <c r="B8" s="78" t="s">
        <v>246</v>
      </c>
      <c r="C8" s="360">
        <v>43919</v>
      </c>
      <c r="D8" s="361"/>
      <c r="E8" s="360">
        <v>43953</v>
      </c>
      <c r="F8" s="361"/>
    </row>
    <row r="9" spans="2:6">
      <c r="B9" s="78" t="s">
        <v>247</v>
      </c>
      <c r="C9" s="360">
        <v>43954</v>
      </c>
      <c r="D9" s="361"/>
      <c r="E9" s="360">
        <v>43981</v>
      </c>
      <c r="F9" s="361"/>
    </row>
    <row r="10" spans="2:6">
      <c r="B10" s="78" t="s">
        <v>248</v>
      </c>
      <c r="C10" s="360">
        <v>43982</v>
      </c>
      <c r="D10" s="361"/>
      <c r="E10" s="360">
        <v>44009</v>
      </c>
      <c r="F10" s="361"/>
    </row>
    <row r="11" spans="2:6">
      <c r="B11" s="78" t="s">
        <v>249</v>
      </c>
      <c r="C11" s="360">
        <v>44010</v>
      </c>
      <c r="D11" s="361"/>
      <c r="E11" s="360">
        <v>44044</v>
      </c>
      <c r="F11" s="361"/>
    </row>
    <row r="12" spans="2:6">
      <c r="B12" s="78" t="s">
        <v>250</v>
      </c>
      <c r="C12" s="360">
        <v>44045</v>
      </c>
      <c r="D12" s="361"/>
      <c r="E12" s="360">
        <v>44072</v>
      </c>
      <c r="F12" s="361"/>
    </row>
    <row r="13" spans="2:6">
      <c r="B13" s="78" t="s">
        <v>251</v>
      </c>
      <c r="C13" s="360">
        <v>44073</v>
      </c>
      <c r="D13" s="361"/>
      <c r="E13" s="360">
        <v>44107</v>
      </c>
      <c r="F13" s="361"/>
    </row>
    <row r="14" spans="2:6">
      <c r="B14" s="78" t="s">
        <v>252</v>
      </c>
      <c r="C14" s="360">
        <v>44108</v>
      </c>
      <c r="D14" s="361"/>
      <c r="E14" s="360">
        <v>44135</v>
      </c>
      <c r="F14" s="361"/>
    </row>
    <row r="15" spans="2:6">
      <c r="B15" s="78" t="s">
        <v>253</v>
      </c>
      <c r="C15" s="360">
        <v>44136</v>
      </c>
      <c r="D15" s="361"/>
      <c r="E15" s="360">
        <v>44163</v>
      </c>
      <c r="F15" s="361"/>
    </row>
    <row r="17" spans="2:8" ht="13">
      <c r="B17" s="357" t="s">
        <v>107</v>
      </c>
      <c r="C17" s="357"/>
      <c r="D17" s="357"/>
      <c r="F17" s="357" t="s">
        <v>272</v>
      </c>
      <c r="G17" s="357"/>
      <c r="H17" s="357"/>
    </row>
    <row r="18" spans="2:8" ht="13">
      <c r="B18" s="31"/>
      <c r="C18" s="358"/>
      <c r="D18" s="359"/>
      <c r="F18" s="31"/>
      <c r="G18" s="358"/>
      <c r="H18" s="359"/>
    </row>
    <row r="19" spans="2:8" ht="13">
      <c r="B19" s="31" t="s">
        <v>95</v>
      </c>
      <c r="C19" s="358" t="s">
        <v>96</v>
      </c>
      <c r="D19" s="359"/>
      <c r="F19" s="31" t="s">
        <v>99</v>
      </c>
      <c r="G19" s="358" t="s">
        <v>282</v>
      </c>
      <c r="H19" s="359"/>
    </row>
    <row r="20" spans="2:8" ht="13">
      <c r="B20" s="31" t="s">
        <v>220</v>
      </c>
      <c r="C20" s="358" t="s">
        <v>273</v>
      </c>
      <c r="D20" s="359"/>
      <c r="F20" s="31" t="s">
        <v>100</v>
      </c>
      <c r="G20" s="358" t="s">
        <v>283</v>
      </c>
      <c r="H20" s="359"/>
    </row>
    <row r="21" spans="2:8" ht="13">
      <c r="B21" s="31" t="s">
        <v>9</v>
      </c>
      <c r="C21" s="358" t="s">
        <v>8</v>
      </c>
      <c r="D21" s="359"/>
      <c r="F21" s="31"/>
      <c r="G21" s="358"/>
      <c r="H21" s="359"/>
    </row>
    <row r="22" spans="2:8" ht="13">
      <c r="B22" s="31" t="s">
        <v>97</v>
      </c>
      <c r="C22" s="358" t="s">
        <v>98</v>
      </c>
      <c r="D22" s="359"/>
    </row>
    <row r="23" spans="2:8" ht="13">
      <c r="B23" s="31" t="s">
        <v>65</v>
      </c>
      <c r="C23" s="358" t="s">
        <v>66</v>
      </c>
      <c r="D23" s="359"/>
    </row>
    <row r="24" spans="2:8" ht="13">
      <c r="B24" s="31" t="s">
        <v>225</v>
      </c>
      <c r="C24" s="358" t="s">
        <v>226</v>
      </c>
      <c r="D24" s="359"/>
    </row>
    <row r="25" spans="2:8" ht="13">
      <c r="B25" s="31" t="s">
        <v>180</v>
      </c>
      <c r="C25" s="358" t="s">
        <v>182</v>
      </c>
      <c r="D25" s="359"/>
    </row>
    <row r="26" spans="2:8" ht="13">
      <c r="B26" s="31" t="s">
        <v>264</v>
      </c>
      <c r="C26" s="358" t="s">
        <v>266</v>
      </c>
      <c r="D26" s="359"/>
    </row>
    <row r="27" spans="2:8" ht="13">
      <c r="B27" s="31" t="s">
        <v>265</v>
      </c>
      <c r="C27" s="358" t="s">
        <v>267</v>
      </c>
      <c r="D27" s="359"/>
    </row>
    <row r="29" spans="2:8" ht="13">
      <c r="B29" s="80" t="s">
        <v>108</v>
      </c>
      <c r="D29" s="80" t="s">
        <v>109</v>
      </c>
    </row>
    <row r="30" spans="2:8">
      <c r="B30" s="79"/>
      <c r="D30" s="79"/>
    </row>
    <row r="31" spans="2:8">
      <c r="B31" s="79">
        <v>10</v>
      </c>
      <c r="D31" s="79">
        <v>94</v>
      </c>
    </row>
    <row r="32" spans="2:8">
      <c r="B32" s="79">
        <v>15</v>
      </c>
      <c r="D32" s="79">
        <v>2</v>
      </c>
    </row>
    <row r="33" spans="2:4">
      <c r="B33" s="79">
        <v>25</v>
      </c>
      <c r="D33" s="79">
        <v>3</v>
      </c>
    </row>
  </sheetData>
  <sheetProtection sheet="1" selectLockedCells="1" selectUnlockedCells="1"/>
  <mergeCells count="41">
    <mergeCell ref="F17:H17"/>
    <mergeCell ref="G18:H18"/>
    <mergeCell ref="G21:H21"/>
    <mergeCell ref="C25:D25"/>
    <mergeCell ref="C26:D26"/>
    <mergeCell ref="C22:D22"/>
    <mergeCell ref="C21:D21"/>
    <mergeCell ref="C20:D20"/>
    <mergeCell ref="C23:D23"/>
    <mergeCell ref="G19:H19"/>
    <mergeCell ref="G20:H20"/>
    <mergeCell ref="C27:D27"/>
    <mergeCell ref="C24:D24"/>
    <mergeCell ref="C15:D15"/>
    <mergeCell ref="C13:D13"/>
    <mergeCell ref="C9:D9"/>
    <mergeCell ref="C10:D10"/>
    <mergeCell ref="C11:D11"/>
    <mergeCell ref="C5:D5"/>
    <mergeCell ref="C6:D6"/>
    <mergeCell ref="C7:D7"/>
    <mergeCell ref="E4:F4"/>
    <mergeCell ref="C8:D8"/>
    <mergeCell ref="E5:F5"/>
    <mergeCell ref="E6:F6"/>
    <mergeCell ref="B3:F3"/>
    <mergeCell ref="B17:D17"/>
    <mergeCell ref="C18:D18"/>
    <mergeCell ref="C19:D19"/>
    <mergeCell ref="E7:F7"/>
    <mergeCell ref="E9:F9"/>
    <mergeCell ref="E10:F10"/>
    <mergeCell ref="E13:F13"/>
    <mergeCell ref="E14:F14"/>
    <mergeCell ref="E15:F15"/>
    <mergeCell ref="C14:D14"/>
    <mergeCell ref="C12:D12"/>
    <mergeCell ref="E12:F12"/>
    <mergeCell ref="E11:F11"/>
    <mergeCell ref="E8:F8"/>
    <mergeCell ref="C4:D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58027-8D35-4414-9951-7D849D396E7D}">
  <sheetPr>
    <tabColor theme="3" tint="0.79998168889431442"/>
    <pageSetUpPr fitToPage="1"/>
  </sheetPr>
  <dimension ref="A2:AT71"/>
  <sheetViews>
    <sheetView showGridLines="0" topLeftCell="A4" zoomScale="90" zoomScaleNormal="90" zoomScalePageLayoutView="40" workbookViewId="0">
      <selection activeCell="J42" sqref="J42"/>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9" width="6.4531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2" width="7.54296875" style="2" customWidth="1"/>
    <col min="33" max="33" width="8.54296875" style="2" customWidth="1"/>
    <col min="34" max="34" width="8" style="2" bestFit="1"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43919</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43920</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43921</v>
      </c>
      <c r="C8" s="58"/>
      <c r="D8" s="102"/>
      <c r="E8" s="102"/>
      <c r="F8" s="102"/>
      <c r="G8" s="102"/>
      <c r="H8" s="102"/>
      <c r="I8" s="102"/>
      <c r="J8" s="113"/>
      <c r="K8" s="105"/>
      <c r="L8" s="102"/>
      <c r="M8" s="103"/>
      <c r="N8" s="103"/>
      <c r="O8" s="102"/>
      <c r="P8" s="102"/>
      <c r="Q8" s="102"/>
      <c r="R8" s="102"/>
      <c r="S8" s="102"/>
      <c r="T8" s="104"/>
      <c r="U8" s="6"/>
      <c r="V8" s="113"/>
      <c r="W8" s="200"/>
      <c r="X8" s="198"/>
      <c r="AA8" s="420" t="str">
        <f>Validation!B8</f>
        <v>May (2020)</v>
      </c>
      <c r="AB8" s="421"/>
      <c r="AC8" s="3"/>
      <c r="AD8" s="422">
        <f>VLOOKUP(AA8,Validation!B4:F15,2,FALSE)</f>
        <v>43919</v>
      </c>
      <c r="AE8" s="423"/>
      <c r="AF8" s="3"/>
      <c r="AG8" s="422">
        <f>VLOOKUP(AA8,Validation!B4:F15,4,FALSE)</f>
        <v>43953</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43922</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43923</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43924</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April!AD15</f>
        <v>0</v>
      </c>
      <c r="AE11" s="152"/>
      <c r="AF11" s="416" t="s">
        <v>162</v>
      </c>
      <c r="AG11" s="417"/>
      <c r="AH11" s="143">
        <f>April!AH15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43925</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AG27</f>
        <v>0</v>
      </c>
      <c r="AE12" s="153"/>
      <c r="AF12" s="401" t="s">
        <v>166</v>
      </c>
      <c r="AG12" s="402"/>
      <c r="AH12" s="150">
        <f>AG43</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AG26</f>
        <v>0</v>
      </c>
      <c r="AE13" s="154"/>
      <c r="AF13" s="401" t="s">
        <v>163</v>
      </c>
      <c r="AG13" s="402"/>
      <c r="AH13" s="150">
        <f>AG43</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AG28</f>
        <v>0</v>
      </c>
      <c r="AE14" s="153"/>
      <c r="AF14" s="477" t="s">
        <v>114</v>
      </c>
      <c r="AG14" s="478"/>
      <c r="AH14" s="150">
        <f>AH57</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April!AD19</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284</v>
      </c>
      <c r="AB17" s="402"/>
      <c r="AC17" s="402"/>
      <c r="AD17" s="143">
        <f>AG54</f>
        <v>0</v>
      </c>
      <c r="AE17" s="7"/>
      <c r="AF17" s="334"/>
      <c r="AG17" s="334"/>
      <c r="AH17" s="335"/>
      <c r="AI17" s="3"/>
      <c r="AJ17" s="3"/>
      <c r="AK17" s="75"/>
      <c r="AL17" s="54" t="s">
        <v>25</v>
      </c>
      <c r="AM17" s="54" t="s">
        <v>79</v>
      </c>
      <c r="AN17" s="54" t="s">
        <v>80</v>
      </c>
      <c r="AO17" s="54" t="s">
        <v>85</v>
      </c>
      <c r="AP17" s="54" t="s">
        <v>89</v>
      </c>
      <c r="AQ17" s="286"/>
    </row>
    <row r="18" spans="1:43" ht="13">
      <c r="A18" s="53" t="s">
        <v>27</v>
      </c>
      <c r="B18" s="63">
        <f>IF(B12&lt;&gt;0,IF(SUM(B12+1)&gt;$AG$8,0, SUM(B12+1)),0)</f>
        <v>43926</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01" t="s">
        <v>285</v>
      </c>
      <c r="AB18" s="402"/>
      <c r="AC18" s="402"/>
      <c r="AD18" s="143">
        <f>AG55</f>
        <v>0</v>
      </c>
      <c r="AE18" s="7"/>
      <c r="AF18" s="334"/>
      <c r="AG18" s="334"/>
      <c r="AH18" s="335"/>
      <c r="AI18" s="3"/>
      <c r="AJ18" s="3"/>
      <c r="AK18" s="75"/>
      <c r="AL18" s="56" t="s">
        <v>27</v>
      </c>
      <c r="AM18" s="59">
        <f>J18</f>
        <v>0</v>
      </c>
      <c r="AN18" s="59">
        <f t="shared" ref="AN18:AN24" si="6">L18</f>
        <v>0</v>
      </c>
      <c r="AO18" s="59">
        <f t="shared" ref="AO18:AO24" si="7">IF($W$13&gt;0,V18,0)</f>
        <v>0</v>
      </c>
      <c r="AP18" s="59">
        <f t="shared" ref="AP18:AP24" si="8">IF(E18&gt;8,8,E18)</f>
        <v>0</v>
      </c>
      <c r="AQ18" s="286"/>
    </row>
    <row r="19" spans="1:43" ht="13.5" thickBot="1">
      <c r="A19" s="53" t="s">
        <v>28</v>
      </c>
      <c r="B19" s="63">
        <f t="shared" ref="B19:B24" si="9">IF(B18&lt;&gt;0,IF(SUM(B18+1)&gt;$AG$8,0, SUM(B18+1)),0)</f>
        <v>43927</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A19" s="480" t="s">
        <v>286</v>
      </c>
      <c r="AB19" s="481"/>
      <c r="AC19" s="481"/>
      <c r="AD19" s="337">
        <f>(AD17-AD18)+AD16</f>
        <v>0</v>
      </c>
      <c r="AE19" s="7"/>
      <c r="AF19" s="334"/>
      <c r="AG19" s="334"/>
      <c r="AH19" s="335"/>
      <c r="AI19" s="3"/>
      <c r="AJ19" s="49"/>
      <c r="AK19" s="71"/>
      <c r="AL19" s="56" t="s">
        <v>28</v>
      </c>
      <c r="AM19" s="59">
        <f t="shared" ref="AM19:AM24" si="10">J19</f>
        <v>0</v>
      </c>
      <c r="AN19" s="59">
        <f t="shared" si="6"/>
        <v>0</v>
      </c>
      <c r="AO19" s="59">
        <f t="shared" si="7"/>
        <v>0</v>
      </c>
      <c r="AP19" s="59">
        <f t="shared" si="8"/>
        <v>0</v>
      </c>
      <c r="AQ19" s="286"/>
    </row>
    <row r="20" spans="1:43" ht="14" thickTop="1" thickBot="1">
      <c r="A20" s="53" t="s">
        <v>29</v>
      </c>
      <c r="B20" s="63">
        <f t="shared" si="9"/>
        <v>43928</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E20" s="3"/>
      <c r="AF20" s="3"/>
      <c r="AG20" s="3"/>
      <c r="AH20" s="3"/>
      <c r="AI20" s="49"/>
      <c r="AJ20" s="3"/>
      <c r="AK20" s="71"/>
      <c r="AL20" s="56" t="s">
        <v>29</v>
      </c>
      <c r="AM20" s="59">
        <f t="shared" si="10"/>
        <v>0</v>
      </c>
      <c r="AN20" s="59">
        <f t="shared" si="6"/>
        <v>0</v>
      </c>
      <c r="AO20" s="59">
        <f t="shared" si="7"/>
        <v>0</v>
      </c>
      <c r="AP20" s="59">
        <f t="shared" si="8"/>
        <v>0</v>
      </c>
      <c r="AQ20" s="286"/>
    </row>
    <row r="21" spans="1:43" ht="14.5" thickTop="1">
      <c r="A21" s="53" t="s">
        <v>30</v>
      </c>
      <c r="B21" s="63">
        <f t="shared" si="9"/>
        <v>43929</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497" t="s">
        <v>0</v>
      </c>
      <c r="AB21" s="498"/>
      <c r="AC21" s="498"/>
      <c r="AD21" s="498"/>
      <c r="AE21" s="498"/>
      <c r="AF21" s="498"/>
      <c r="AG21" s="498"/>
      <c r="AH21" s="499"/>
      <c r="AI21" s="3"/>
      <c r="AJ21" s="7"/>
      <c r="AK21" s="71"/>
      <c r="AL21" s="56" t="s">
        <v>30</v>
      </c>
      <c r="AM21" s="59">
        <f t="shared" si="10"/>
        <v>0</v>
      </c>
      <c r="AN21" s="59">
        <f t="shared" si="6"/>
        <v>0</v>
      </c>
      <c r="AO21" s="59">
        <f t="shared" si="7"/>
        <v>0</v>
      </c>
      <c r="AP21" s="59">
        <f t="shared" si="8"/>
        <v>0</v>
      </c>
      <c r="AQ21" s="286"/>
    </row>
    <row r="22" spans="1:43" ht="14.5" thickBot="1">
      <c r="A22" s="53" t="s">
        <v>31</v>
      </c>
      <c r="B22" s="63">
        <f t="shared" si="9"/>
        <v>43930</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88" t="s">
        <v>87</v>
      </c>
      <c r="AB22" s="289" t="s">
        <v>1</v>
      </c>
      <c r="AC22" s="290"/>
      <c r="AD22" s="290"/>
      <c r="AE22" s="291"/>
      <c r="AF22" s="292" t="s">
        <v>2</v>
      </c>
      <c r="AG22" s="293" t="s">
        <v>3</v>
      </c>
      <c r="AH22" s="294" t="s">
        <v>91</v>
      </c>
      <c r="AI22" s="7"/>
      <c r="AJ22" s="3"/>
      <c r="AK22" s="71"/>
      <c r="AL22" s="56" t="s">
        <v>31</v>
      </c>
      <c r="AM22" s="59">
        <f t="shared" si="10"/>
        <v>0</v>
      </c>
      <c r="AN22" s="59">
        <f t="shared" si="6"/>
        <v>0</v>
      </c>
      <c r="AO22" s="59">
        <f t="shared" si="7"/>
        <v>0</v>
      </c>
      <c r="AP22" s="59">
        <f t="shared" si="8"/>
        <v>0</v>
      </c>
      <c r="AQ22" s="286"/>
    </row>
    <row r="23" spans="1:43" ht="14.5" thickTop="1">
      <c r="A23" s="53" t="s">
        <v>32</v>
      </c>
      <c r="B23" s="63">
        <f t="shared" si="9"/>
        <v>43931</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6"/>
      <c r="AA23" s="295" t="s">
        <v>42</v>
      </c>
      <c r="AB23" s="491" t="s">
        <v>19</v>
      </c>
      <c r="AC23" s="492"/>
      <c r="AD23" s="492"/>
      <c r="AE23" s="493"/>
      <c r="AF23" s="296" t="s">
        <v>88</v>
      </c>
      <c r="AG23" s="297">
        <f>IF($AG$6=10,D$13+D$25+D$37+D$49+D$61,0)</f>
        <v>0</v>
      </c>
      <c r="AH23" s="298">
        <f>AG23</f>
        <v>0</v>
      </c>
      <c r="AI23" s="3"/>
      <c r="AJ23" s="3"/>
      <c r="AK23" s="71"/>
      <c r="AL23" s="56" t="s">
        <v>32</v>
      </c>
      <c r="AM23" s="59">
        <f>J23</f>
        <v>0</v>
      </c>
      <c r="AN23" s="59">
        <f t="shared" si="6"/>
        <v>0</v>
      </c>
      <c r="AO23" s="59">
        <f t="shared" si="7"/>
        <v>0</v>
      </c>
      <c r="AP23" s="59">
        <f t="shared" si="8"/>
        <v>0</v>
      </c>
      <c r="AQ23" s="286"/>
    </row>
    <row r="24" spans="1:43" ht="14">
      <c r="A24" s="53" t="s">
        <v>33</v>
      </c>
      <c r="B24" s="63">
        <f t="shared" si="9"/>
        <v>43932</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299" t="s">
        <v>41</v>
      </c>
      <c r="AB24" s="485" t="s">
        <v>20</v>
      </c>
      <c r="AC24" s="486"/>
      <c r="AD24" s="486"/>
      <c r="AE24" s="487"/>
      <c r="AF24" s="300" t="s">
        <v>88</v>
      </c>
      <c r="AG24" s="301">
        <f>IF($AG$6=15,D$13+D$25+D$37+D$49+D$61,0)</f>
        <v>0</v>
      </c>
      <c r="AH24" s="302">
        <f>AG24</f>
        <v>0</v>
      </c>
      <c r="AI24" s="3"/>
      <c r="AJ24" s="3"/>
      <c r="AK24" s="71"/>
      <c r="AL24" s="56" t="s">
        <v>33</v>
      </c>
      <c r="AM24" s="59">
        <f t="shared" si="10"/>
        <v>0</v>
      </c>
      <c r="AN24" s="59">
        <f t="shared" si="6"/>
        <v>0</v>
      </c>
      <c r="AO24" s="59">
        <f t="shared" si="7"/>
        <v>0</v>
      </c>
      <c r="AP24" s="59">
        <f t="shared" si="8"/>
        <v>0</v>
      </c>
      <c r="AQ24" s="286"/>
    </row>
    <row r="25" spans="1:43" ht="14.5" thickBot="1">
      <c r="A25" s="62" t="s">
        <v>34</v>
      </c>
      <c r="B25" s="52"/>
      <c r="C25" s="61">
        <f>SUMIF($B18:$B24,"&lt;&gt;0",C18:C24)</f>
        <v>0</v>
      </c>
      <c r="D25" s="61">
        <f t="shared" ref="D25:S25" si="11">SUMIF($B18:$B24,"&lt;&gt;0",D18:D24)</f>
        <v>0</v>
      </c>
      <c r="E25" s="61">
        <f t="shared" si="11"/>
        <v>0</v>
      </c>
      <c r="F25" s="61">
        <f t="shared" si="11"/>
        <v>0</v>
      </c>
      <c r="G25" s="61">
        <f t="shared" si="11"/>
        <v>0</v>
      </c>
      <c r="H25" s="61"/>
      <c r="I25" s="61"/>
      <c r="J25" s="101">
        <f>SUMIF($B18:$B24,"&lt;&gt;0",J18:J24)</f>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12"/>
      <c r="AA25" s="303" t="s">
        <v>43</v>
      </c>
      <c r="AB25" s="494" t="s">
        <v>21</v>
      </c>
      <c r="AC25" s="495"/>
      <c r="AD25" s="495"/>
      <c r="AE25" s="496"/>
      <c r="AF25" s="304" t="s">
        <v>88</v>
      </c>
      <c r="AG25" s="305">
        <f>IF($AG$6=25,D$13+D$25+D$37+D$49+D$61,0)</f>
        <v>0</v>
      </c>
      <c r="AH25" s="306">
        <f>AG25</f>
        <v>0</v>
      </c>
      <c r="AI25" s="3"/>
      <c r="AJ25" s="3"/>
      <c r="AK25" s="71"/>
      <c r="AL25" s="56" t="s">
        <v>34</v>
      </c>
      <c r="AM25" s="188">
        <f>SUM(AM18:AM24)</f>
        <v>0</v>
      </c>
      <c r="AN25" s="188">
        <f t="shared" ref="AN25:AP25" si="12">SUM(AN18:AN24)</f>
        <v>0</v>
      </c>
      <c r="AO25" s="188">
        <f t="shared" si="12"/>
        <v>0</v>
      </c>
      <c r="AP25" s="188">
        <f t="shared" si="12"/>
        <v>0</v>
      </c>
      <c r="AQ25" s="286"/>
    </row>
    <row r="26" spans="1:43" ht="14.5" thickTop="1">
      <c r="U26" s="3"/>
      <c r="V26" s="1"/>
      <c r="W26" s="1"/>
      <c r="X26" s="1"/>
      <c r="Y26" s="1"/>
      <c r="Z26" s="6"/>
      <c r="AA26" s="307" t="s">
        <v>39</v>
      </c>
      <c r="AB26" s="491" t="s">
        <v>18</v>
      </c>
      <c r="AC26" s="492"/>
      <c r="AD26" s="492"/>
      <c r="AE26" s="493"/>
      <c r="AF26" s="296" t="s">
        <v>102</v>
      </c>
      <c r="AG26" s="297">
        <f>IF(SUM(C13+D13+E13+G13)&lt;=40,AM13+AP13,AP13)+
IF(SUM(C25+D25+E25+G25)&lt;=40,AM25+AP25,AP25)+
IF(SUM(C37+D37+E37+G37)&lt;=40,AM37+AP37,AP37)+
IF(SUM(C49+D49+E49+G49)&lt;=40,AM49+AP49,AP49)+
IF(SUM(C61+D61+E61+G61)&lt;=40,AM61+AP61,AP61)</f>
        <v>0</v>
      </c>
      <c r="AH26" s="298">
        <f>AG26</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1"/>
      <c r="AA27" s="308" t="s">
        <v>38</v>
      </c>
      <c r="AB27" s="485" t="s">
        <v>15</v>
      </c>
      <c r="AC27" s="486"/>
      <c r="AD27" s="486"/>
      <c r="AE27" s="487"/>
      <c r="AF27" s="300" t="s">
        <v>102</v>
      </c>
      <c r="AG27" s="301">
        <f>IF($C$13+$D$13+$E$13+G13&gt;40,(AM13)*1.5,0)+
IF($C$25+$D$25+$E$25+G25&gt;40,(AM25)*1.5,0)+
IF($C$37+$D$37+$E$37+G37&gt;40,(AM37)*1.5,0)+
IF($C$49+$D$49+$E$49+G49&gt;40,(AM49)*1.5,0)+
IF($C$61+$D$61+$E$61+G61&gt;40,(AM61)*1.5,0)</f>
        <v>0</v>
      </c>
      <c r="AH27" s="302">
        <f>IF(AG27&gt;0,AG27/1.5,0)</f>
        <v>0</v>
      </c>
      <c r="AI27" s="3"/>
      <c r="AJ27" s="3"/>
      <c r="AK27" s="71"/>
      <c r="AL27" s="70"/>
      <c r="AM27" s="68"/>
      <c r="AN27" s="68"/>
      <c r="AO27" s="68"/>
      <c r="AP27" s="70"/>
      <c r="AQ27" s="286"/>
    </row>
    <row r="28" spans="1:43" ht="12.75" customHeight="1" thickTop="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09" t="s">
        <v>57</v>
      </c>
      <c r="AB28" s="485" t="s">
        <v>53</v>
      </c>
      <c r="AC28" s="486"/>
      <c r="AD28" s="486"/>
      <c r="AE28" s="487"/>
      <c r="AF28" s="300" t="s">
        <v>183</v>
      </c>
      <c r="AG28" s="310">
        <f>AN13+AN25+AN37+AN49+AN61</f>
        <v>0</v>
      </c>
      <c r="AH28" s="302">
        <f>AG28</f>
        <v>0</v>
      </c>
      <c r="AI28" s="3"/>
      <c r="AJ28" s="3"/>
      <c r="AK28" s="71"/>
      <c r="AL28" s="54" t="s">
        <v>24</v>
      </c>
      <c r="AM28" s="403" t="s">
        <v>78</v>
      </c>
      <c r="AN28" s="404"/>
      <c r="AO28" s="404"/>
      <c r="AP28" s="405"/>
      <c r="AQ28" s="286"/>
    </row>
    <row r="29" spans="1:43" ht="14.25" customHeight="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Z29" s="3"/>
      <c r="AA29" s="311">
        <v>75</v>
      </c>
      <c r="AB29" s="482" t="s">
        <v>46</v>
      </c>
      <c r="AC29" s="483"/>
      <c r="AD29" s="483"/>
      <c r="AE29" s="484"/>
      <c r="AF29" s="312"/>
      <c r="AG29" s="312"/>
      <c r="AH29" s="313"/>
      <c r="AI29" s="3"/>
      <c r="AJ29" s="3"/>
      <c r="AK29" s="71"/>
      <c r="AL29" s="54" t="s">
        <v>25</v>
      </c>
      <c r="AM29" s="54" t="s">
        <v>79</v>
      </c>
      <c r="AN29" s="54" t="s">
        <v>80</v>
      </c>
      <c r="AO29" s="54" t="s">
        <v>85</v>
      </c>
      <c r="AP29" s="54" t="s">
        <v>89</v>
      </c>
      <c r="AQ29" s="286"/>
    </row>
    <row r="30" spans="1:43" ht="15" thickTop="1" thickBot="1">
      <c r="A30" s="53" t="s">
        <v>27</v>
      </c>
      <c r="B30" s="63">
        <f>IF(B24&lt;&gt;0,IF(SUM(B24+1)&gt;$AG$8,0, SUM(B24+1)),0)</f>
        <v>43933</v>
      </c>
      <c r="C30" s="58"/>
      <c r="D30" s="102"/>
      <c r="E30" s="102"/>
      <c r="F30" s="102"/>
      <c r="G30" s="102"/>
      <c r="H30" s="102"/>
      <c r="I30" s="102"/>
      <c r="J30" s="174"/>
      <c r="K30" s="105"/>
      <c r="L30" s="102"/>
      <c r="M30" s="102"/>
      <c r="N30" s="102"/>
      <c r="O30" s="102"/>
      <c r="P30" s="102"/>
      <c r="Q30" s="102"/>
      <c r="R30" s="102"/>
      <c r="S30" s="102"/>
      <c r="T30" s="104"/>
      <c r="U30" s="3"/>
      <c r="V30" s="113"/>
      <c r="W30" s="200"/>
      <c r="X30" s="198"/>
      <c r="Y30" s="3"/>
      <c r="AA30" s="314" t="s">
        <v>74</v>
      </c>
      <c r="AB30" s="488" t="s">
        <v>93</v>
      </c>
      <c r="AC30" s="489"/>
      <c r="AD30" s="489"/>
      <c r="AE30" s="490"/>
      <c r="AF30" s="315" t="s">
        <v>89</v>
      </c>
      <c r="AG30" s="316">
        <f>SUM($E$13+E25+E37+E49+E61)</f>
        <v>0</v>
      </c>
      <c r="AH30" s="317">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5" thickTop="1">
      <c r="A31" s="53" t="s">
        <v>28</v>
      </c>
      <c r="B31" s="63">
        <f t="shared" ref="B31:B36" si="17">IF(B30&lt;&gt;0,IF(SUM(B30+1)&gt;$AG$8,0, SUM(B30+1)),0)</f>
        <v>43934</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8" t="s">
        <v>61</v>
      </c>
      <c r="AB31" s="491" t="s">
        <v>58</v>
      </c>
      <c r="AC31" s="492"/>
      <c r="AD31" s="492"/>
      <c r="AE31" s="493"/>
      <c r="AF31" s="296" t="s">
        <v>90</v>
      </c>
      <c r="AG31" s="297">
        <f>IF($AH$6=94,F$13+F$25+F$37+F$49+F$61,0)</f>
        <v>0</v>
      </c>
      <c r="AH31" s="298">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43935</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62</v>
      </c>
      <c r="AB32" s="485" t="s">
        <v>59</v>
      </c>
      <c r="AC32" s="486"/>
      <c r="AD32" s="486"/>
      <c r="AE32" s="487"/>
      <c r="AF32" s="300" t="s">
        <v>90</v>
      </c>
      <c r="AG32" s="301">
        <f>IF($AH$6=2,F$13+F$25+F$37+F$49+F$61,0)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43936</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63</v>
      </c>
      <c r="AB33" s="485" t="s">
        <v>60</v>
      </c>
      <c r="AC33" s="486"/>
      <c r="AD33" s="486"/>
      <c r="AE33" s="487"/>
      <c r="AF33" s="300" t="s">
        <v>90</v>
      </c>
      <c r="AG33" s="301">
        <f>IF($AH$6=3,F$13+F$25+F$37+F$49+F$61,0)</f>
        <v>0</v>
      </c>
      <c r="AH33" s="302">
        <f>AG33</f>
        <v>0</v>
      </c>
      <c r="AI33" s="3"/>
      <c r="AJ33" s="3"/>
      <c r="AK33" s="71"/>
      <c r="AL33" s="56" t="s">
        <v>30</v>
      </c>
      <c r="AM33" s="59">
        <f t="shared" si="13"/>
        <v>0</v>
      </c>
      <c r="AN33" s="59">
        <f t="shared" si="14"/>
        <v>0</v>
      </c>
      <c r="AO33" s="59">
        <f t="shared" si="15"/>
        <v>0</v>
      </c>
      <c r="AP33" s="59">
        <f t="shared" si="16"/>
        <v>0</v>
      </c>
      <c r="AQ33" s="286"/>
    </row>
    <row r="34" spans="1:46" ht="14">
      <c r="A34" s="53" t="s">
        <v>31</v>
      </c>
      <c r="B34" s="63">
        <f t="shared" si="17"/>
        <v>43937</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19" t="s">
        <v>64</v>
      </c>
      <c r="AB34" s="485" t="s">
        <v>69</v>
      </c>
      <c r="AC34" s="486"/>
      <c r="AD34" s="486"/>
      <c r="AE34" s="487"/>
      <c r="AF34" s="300" t="s">
        <v>99</v>
      </c>
      <c r="AG34" s="301">
        <f>SUMIFS(H:H,I:I,"CB 1.5",B:B,"&lt;&gt;0")*1.5</f>
        <v>0</v>
      </c>
      <c r="AH34" s="302">
        <f>AG34/1.5</f>
        <v>0</v>
      </c>
      <c r="AI34" s="3"/>
      <c r="AJ34" s="3"/>
      <c r="AK34" s="71"/>
      <c r="AL34" s="56" t="s">
        <v>31</v>
      </c>
      <c r="AM34" s="59">
        <f t="shared" si="13"/>
        <v>0</v>
      </c>
      <c r="AN34" s="59">
        <f t="shared" si="14"/>
        <v>0</v>
      </c>
      <c r="AO34" s="59">
        <f t="shared" si="15"/>
        <v>0</v>
      </c>
      <c r="AP34" s="59">
        <f t="shared" si="16"/>
        <v>0</v>
      </c>
      <c r="AQ34" s="286"/>
    </row>
    <row r="35" spans="1:46" ht="14.5" thickBot="1">
      <c r="A35" s="53" t="s">
        <v>32</v>
      </c>
      <c r="B35" s="63">
        <f t="shared" si="17"/>
        <v>43938</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0" t="s">
        <v>68</v>
      </c>
      <c r="AB35" s="494" t="s">
        <v>70</v>
      </c>
      <c r="AC35" s="495"/>
      <c r="AD35" s="495"/>
      <c r="AE35" s="496"/>
      <c r="AF35" s="304" t="s">
        <v>100</v>
      </c>
      <c r="AG35" s="305">
        <f>SUMIFS(H:H,I:I,"CB 1.0",B:B,"&lt;&gt;0")</f>
        <v>0</v>
      </c>
      <c r="AH35" s="306">
        <f>AG35</f>
        <v>0</v>
      </c>
      <c r="AI35" s="3"/>
      <c r="AJ35" s="3"/>
      <c r="AK35" s="71"/>
      <c r="AL35" s="56" t="s">
        <v>32</v>
      </c>
      <c r="AM35" s="59">
        <f t="shared" si="13"/>
        <v>0</v>
      </c>
      <c r="AN35" s="59">
        <f t="shared" si="14"/>
        <v>0</v>
      </c>
      <c r="AO35" s="59">
        <f t="shared" si="15"/>
        <v>0</v>
      </c>
      <c r="AP35" s="59">
        <f t="shared" si="16"/>
        <v>0</v>
      </c>
      <c r="AQ35" s="286"/>
    </row>
    <row r="36" spans="1:46" ht="14.5" thickTop="1">
      <c r="A36" s="53" t="s">
        <v>33</v>
      </c>
      <c r="B36" s="63">
        <f t="shared" si="17"/>
        <v>43939</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1" t="s">
        <v>48</v>
      </c>
      <c r="AB36" s="491" t="s">
        <v>50</v>
      </c>
      <c r="AC36" s="492"/>
      <c r="AD36" s="492"/>
      <c r="AE36" s="493"/>
      <c r="AF36" s="296" t="s">
        <v>52</v>
      </c>
      <c r="AG36" s="297">
        <f>IF(SUM(C13,D13,E13,G13)&lt;=(40),K13)+
IF(SUM(C25,D25,E25,G25)&lt;=40,K25)+
IF(SUM(C37,D37,E37,G37)&lt;=40,K37)+
IF(SUM(C49,D49,E49,G49)&lt;=40,K49)+
IF(SUM(C61,D61,E61,G61)&lt;=40,K61)</f>
        <v>0</v>
      </c>
      <c r="AH36" s="298">
        <f>AG36</f>
        <v>0</v>
      </c>
      <c r="AI36" s="3"/>
      <c r="AJ36" s="3"/>
      <c r="AK36" s="71"/>
      <c r="AL36" s="56" t="s">
        <v>33</v>
      </c>
      <c r="AM36" s="59">
        <f t="shared" si="13"/>
        <v>0</v>
      </c>
      <c r="AN36" s="59">
        <f t="shared" si="14"/>
        <v>0</v>
      </c>
      <c r="AO36" s="59">
        <f t="shared" si="15"/>
        <v>0</v>
      </c>
      <c r="AP36" s="59">
        <f t="shared" si="16"/>
        <v>0</v>
      </c>
      <c r="AQ36" s="286"/>
    </row>
    <row r="37" spans="1:46" ht="14.5" thickBot="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322" t="s">
        <v>49</v>
      </c>
      <c r="AB37" s="494" t="s">
        <v>51</v>
      </c>
      <c r="AC37" s="495"/>
      <c r="AD37" s="495"/>
      <c r="AE37" s="496"/>
      <c r="AF37" s="323" t="s">
        <v>52</v>
      </c>
      <c r="AG37" s="305">
        <f>IF($C$13+$D$13+$E$13+G13&gt;40,(K13)*1.5,0)+
IF($C$25+$D$25+$E$25+G25&gt;40,(K25)*1.5,0)+
IF($C$37+$D$37+$E$37+G37&gt;40,(K37)*1.5,0)+
IF($C$49+$D$49+$E$49+G49&gt;40,(K49)*1.5,0)+
IF($C$61+$D$61+$E$61+G61&gt;40,(K61)*1.5,0)</f>
        <v>0</v>
      </c>
      <c r="AH37" s="306">
        <f>AG37/1.5</f>
        <v>0</v>
      </c>
      <c r="AI37" s="3"/>
      <c r="AJ37" s="3"/>
      <c r="AK37" s="71"/>
      <c r="AL37" s="56" t="s">
        <v>34</v>
      </c>
      <c r="AM37" s="188">
        <f>SUM(AM30:AM36)</f>
        <v>0</v>
      </c>
      <c r="AN37" s="188">
        <f t="shared" ref="AN37:AP37" si="19">SUM(AN30:AN36)</f>
        <v>0</v>
      </c>
      <c r="AO37" s="188">
        <f t="shared" si="19"/>
        <v>0</v>
      </c>
      <c r="AP37" s="188">
        <f t="shared" si="19"/>
        <v>0</v>
      </c>
      <c r="AQ37" s="286"/>
    </row>
    <row r="38" spans="1:46" s="3" customFormat="1" ht="14.5" thickTop="1">
      <c r="A38" s="2"/>
      <c r="B38" s="2"/>
      <c r="C38" s="2"/>
      <c r="D38" s="2"/>
      <c r="E38" s="2"/>
      <c r="F38" s="2"/>
      <c r="G38" s="2"/>
      <c r="H38" s="2"/>
      <c r="I38" s="2"/>
      <c r="J38" s="2"/>
      <c r="K38" s="2"/>
      <c r="L38" s="2"/>
      <c r="M38" s="2"/>
      <c r="N38" s="2"/>
      <c r="O38" s="2"/>
      <c r="P38" s="2"/>
      <c r="Q38" s="2"/>
      <c r="R38" s="2"/>
      <c r="S38" s="2"/>
      <c r="T38" s="2"/>
      <c r="AA38" s="295">
        <v>167</v>
      </c>
      <c r="AB38" s="491" t="s">
        <v>8</v>
      </c>
      <c r="AC38" s="492"/>
      <c r="AD38" s="492"/>
      <c r="AE38" s="493"/>
      <c r="AF38" s="296" t="s">
        <v>9</v>
      </c>
      <c r="AG38" s="297">
        <f>SUMIFS(S:S,T:T,"M",B:B,"&lt;&gt;0")</f>
        <v>0</v>
      </c>
      <c r="AH38" s="298">
        <f t="shared" ref="AH38:AH48" si="20">AG38</f>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170</v>
      </c>
      <c r="AB39" s="485" t="s">
        <v>4</v>
      </c>
      <c r="AC39" s="486"/>
      <c r="AD39" s="486"/>
      <c r="AE39" s="487"/>
      <c r="AF39" s="300" t="s">
        <v>5</v>
      </c>
      <c r="AG39" s="301">
        <f>SUM(N13,N25,N37,N49,N61)</f>
        <v>0</v>
      </c>
      <c r="AH39" s="302">
        <f t="shared" si="20"/>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299">
        <v>180</v>
      </c>
      <c r="AB40" s="485" t="s">
        <v>6</v>
      </c>
      <c r="AC40" s="486"/>
      <c r="AD40" s="486"/>
      <c r="AE40" s="487"/>
      <c r="AF40" s="300" t="s">
        <v>7</v>
      </c>
      <c r="AG40" s="301">
        <f>SUM(O13,O25,O37,O49,O61)</f>
        <v>0</v>
      </c>
      <c r="AH40" s="302">
        <f t="shared" si="20"/>
        <v>0</v>
      </c>
      <c r="AK40" s="71"/>
      <c r="AL40" s="54" t="s">
        <v>35</v>
      </c>
      <c r="AM40" s="403" t="s">
        <v>78</v>
      </c>
      <c r="AN40" s="404"/>
      <c r="AO40" s="404"/>
      <c r="AP40" s="405"/>
      <c r="AQ40" s="286"/>
      <c r="AT40" s="2"/>
    </row>
    <row r="41" spans="1:46" s="3" customFormat="1" ht="12.75" customHeigh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4">
        <v>181</v>
      </c>
      <c r="AB41" s="485" t="s">
        <v>276</v>
      </c>
      <c r="AC41" s="486"/>
      <c r="AD41" s="486"/>
      <c r="AE41" s="487"/>
      <c r="AF41" s="325" t="s">
        <v>264</v>
      </c>
      <c r="AG41" s="301">
        <f>SUMIFS(S:S,T:T,"P181",B:B,"&lt;&gt;0")</f>
        <v>0</v>
      </c>
      <c r="AH41" s="302">
        <f>AG41</f>
        <v>0</v>
      </c>
      <c r="AK41" s="71"/>
      <c r="AL41" s="54" t="s">
        <v>25</v>
      </c>
      <c r="AM41" s="54" t="s">
        <v>79</v>
      </c>
      <c r="AN41" s="54" t="s">
        <v>80</v>
      </c>
      <c r="AO41" s="54" t="s">
        <v>85</v>
      </c>
      <c r="AP41" s="54" t="s">
        <v>89</v>
      </c>
      <c r="AQ41" s="286"/>
    </row>
    <row r="42" spans="1:46" s="3" customFormat="1" ht="14.5" thickBot="1">
      <c r="A42" s="53" t="s">
        <v>27</v>
      </c>
      <c r="B42" s="63">
        <f>IF(B36&lt;&gt;0,IF(SUM(B36+1)&gt;$AG$8,0, SUM(B36+1)),0)</f>
        <v>43940</v>
      </c>
      <c r="C42" s="58"/>
      <c r="D42" s="102"/>
      <c r="E42" s="102"/>
      <c r="F42" s="102"/>
      <c r="G42" s="102"/>
      <c r="H42" s="102"/>
      <c r="I42" s="102"/>
      <c r="J42" s="174"/>
      <c r="K42" s="105"/>
      <c r="L42" s="102"/>
      <c r="M42" s="102"/>
      <c r="N42" s="102"/>
      <c r="O42" s="102"/>
      <c r="P42" s="102"/>
      <c r="Q42" s="102"/>
      <c r="R42" s="102"/>
      <c r="S42" s="102"/>
      <c r="T42" s="104"/>
      <c r="V42" s="113"/>
      <c r="W42" s="200"/>
      <c r="X42" s="198"/>
      <c r="AA42" s="326">
        <v>182</v>
      </c>
      <c r="AB42" s="494" t="s">
        <v>271</v>
      </c>
      <c r="AC42" s="495"/>
      <c r="AD42" s="495"/>
      <c r="AE42" s="496"/>
      <c r="AF42" s="323" t="s">
        <v>265</v>
      </c>
      <c r="AG42" s="305">
        <f>SUMIFS(S:S,T:T,"P182",B:B,"&lt;&gt;0")</f>
        <v>0</v>
      </c>
      <c r="AH42" s="306">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Top="1">
      <c r="A43" s="53" t="s">
        <v>28</v>
      </c>
      <c r="B43" s="63">
        <f t="shared" ref="B43:B48" si="25">IF(B42&lt;&gt;0,IF(SUM(B42+1)&gt;$AG$8,0, SUM(B42+1)),0)</f>
        <v>43941</v>
      </c>
      <c r="C43" s="58"/>
      <c r="D43" s="102"/>
      <c r="E43" s="102"/>
      <c r="F43" s="102"/>
      <c r="G43" s="102"/>
      <c r="H43" s="102"/>
      <c r="I43" s="102"/>
      <c r="J43" s="174"/>
      <c r="K43" s="105"/>
      <c r="L43" s="102"/>
      <c r="M43" s="102"/>
      <c r="N43" s="102"/>
      <c r="O43" s="102"/>
      <c r="P43" s="102"/>
      <c r="Q43" s="102"/>
      <c r="R43" s="102"/>
      <c r="S43" s="102"/>
      <c r="T43" s="104"/>
      <c r="V43" s="113"/>
      <c r="W43" s="200"/>
      <c r="X43" s="198"/>
      <c r="AA43" s="327">
        <v>185</v>
      </c>
      <c r="AB43" s="491" t="s">
        <v>111</v>
      </c>
      <c r="AC43" s="492"/>
      <c r="AD43" s="492"/>
      <c r="AE43" s="493"/>
      <c r="AF43" s="328" t="s">
        <v>110</v>
      </c>
      <c r="AG43" s="297">
        <f>SUM(W13+W25+W37+W49+W61)</f>
        <v>0</v>
      </c>
      <c r="AH43" s="298">
        <f>AG43</f>
        <v>0</v>
      </c>
      <c r="AK43" s="71"/>
      <c r="AL43" s="56" t="s">
        <v>28</v>
      </c>
      <c r="AM43" s="59">
        <f t="shared" si="21"/>
        <v>0</v>
      </c>
      <c r="AN43" s="59">
        <f t="shared" si="22"/>
        <v>0</v>
      </c>
      <c r="AO43" s="59">
        <f t="shared" si="23"/>
        <v>0</v>
      </c>
      <c r="AP43" s="59">
        <f t="shared" si="24"/>
        <v>0</v>
      </c>
      <c r="AQ43" s="286"/>
    </row>
    <row r="44" spans="1:46" s="3" customFormat="1" ht="14.5" thickBot="1">
      <c r="A44" s="53" t="s">
        <v>29</v>
      </c>
      <c r="B44" s="63">
        <f t="shared" si="25"/>
        <v>43942</v>
      </c>
      <c r="C44" s="58"/>
      <c r="D44" s="102"/>
      <c r="E44" s="102"/>
      <c r="F44" s="102"/>
      <c r="G44" s="102"/>
      <c r="H44" s="102"/>
      <c r="I44" s="102"/>
      <c r="J44" s="174"/>
      <c r="K44" s="105"/>
      <c r="L44" s="102"/>
      <c r="M44" s="102"/>
      <c r="N44" s="102"/>
      <c r="O44" s="102"/>
      <c r="P44" s="102"/>
      <c r="Q44" s="102"/>
      <c r="R44" s="102"/>
      <c r="S44" s="102"/>
      <c r="T44" s="104"/>
      <c r="V44" s="113"/>
      <c r="W44" s="200"/>
      <c r="X44" s="198"/>
      <c r="AA44" s="326">
        <v>186</v>
      </c>
      <c r="AB44" s="494" t="s">
        <v>105</v>
      </c>
      <c r="AC44" s="495"/>
      <c r="AD44" s="495"/>
      <c r="AE44" s="496"/>
      <c r="AF44" s="323" t="s">
        <v>85</v>
      </c>
      <c r="AG44" s="305">
        <f>SUM(V13+V25+V37+V49+V61)</f>
        <v>0</v>
      </c>
      <c r="AH44" s="306">
        <f>AG44</f>
        <v>0</v>
      </c>
      <c r="AK44" s="71"/>
      <c r="AL44" s="56" t="s">
        <v>29</v>
      </c>
      <c r="AM44" s="59">
        <f t="shared" si="21"/>
        <v>0</v>
      </c>
      <c r="AN44" s="59">
        <f t="shared" si="22"/>
        <v>0</v>
      </c>
      <c r="AO44" s="59">
        <f t="shared" si="23"/>
        <v>0</v>
      </c>
      <c r="AP44" s="59">
        <f t="shared" si="24"/>
        <v>0</v>
      </c>
      <c r="AQ44" s="286"/>
    </row>
    <row r="45" spans="1:46" s="3" customFormat="1" ht="14.5" thickTop="1">
      <c r="A45" s="53" t="s">
        <v>30</v>
      </c>
      <c r="B45" s="63">
        <f t="shared" si="25"/>
        <v>43943</v>
      </c>
      <c r="C45" s="58"/>
      <c r="D45" s="102"/>
      <c r="E45" s="102"/>
      <c r="F45" s="102"/>
      <c r="G45" s="102"/>
      <c r="H45" s="102"/>
      <c r="I45" s="102"/>
      <c r="J45" s="174"/>
      <c r="K45" s="105"/>
      <c r="L45" s="102"/>
      <c r="M45" s="102"/>
      <c r="N45" s="102"/>
      <c r="O45" s="102"/>
      <c r="P45" s="102"/>
      <c r="Q45" s="102"/>
      <c r="R45" s="102"/>
      <c r="S45" s="102"/>
      <c r="T45" s="104"/>
      <c r="V45" s="113"/>
      <c r="W45" s="200"/>
      <c r="X45" s="198"/>
      <c r="AA45" s="327">
        <v>194</v>
      </c>
      <c r="AB45" s="491" t="s">
        <v>275</v>
      </c>
      <c r="AC45" s="492"/>
      <c r="AD45" s="492"/>
      <c r="AE45" s="493"/>
      <c r="AF45" s="328" t="s">
        <v>225</v>
      </c>
      <c r="AG45" s="297">
        <f>SUMIFS(S:S,T:T,"SALB",B:B,"&lt;&gt;0")</f>
        <v>0</v>
      </c>
      <c r="AH45" s="298">
        <f>AG45</f>
        <v>0</v>
      </c>
      <c r="AK45" s="71"/>
      <c r="AL45" s="56" t="s">
        <v>30</v>
      </c>
      <c r="AM45" s="59">
        <f t="shared" si="21"/>
        <v>0</v>
      </c>
      <c r="AN45" s="59">
        <f t="shared" si="22"/>
        <v>0</v>
      </c>
      <c r="AO45" s="59">
        <f t="shared" si="23"/>
        <v>0</v>
      </c>
      <c r="AP45" s="59">
        <f t="shared" si="24"/>
        <v>0</v>
      </c>
      <c r="AQ45" s="286"/>
    </row>
    <row r="46" spans="1:46" s="3" customFormat="1" ht="14">
      <c r="A46" s="53" t="s">
        <v>31</v>
      </c>
      <c r="B46" s="63">
        <f t="shared" si="25"/>
        <v>43944</v>
      </c>
      <c r="C46" s="58"/>
      <c r="D46" s="102"/>
      <c r="E46" s="102"/>
      <c r="F46" s="102"/>
      <c r="G46" s="102"/>
      <c r="H46" s="102"/>
      <c r="I46" s="102"/>
      <c r="J46" s="174"/>
      <c r="K46" s="105"/>
      <c r="L46" s="102"/>
      <c r="M46" s="102"/>
      <c r="N46" s="102"/>
      <c r="O46" s="102"/>
      <c r="P46" s="102"/>
      <c r="Q46" s="102"/>
      <c r="R46" s="102"/>
      <c r="S46" s="102"/>
      <c r="T46" s="104"/>
      <c r="V46" s="113"/>
      <c r="W46" s="200"/>
      <c r="X46" s="198"/>
      <c r="Y46" s="2"/>
      <c r="Z46" s="2"/>
      <c r="AA46" s="299">
        <v>195</v>
      </c>
      <c r="AB46" s="485" t="s">
        <v>10</v>
      </c>
      <c r="AC46" s="486"/>
      <c r="AD46" s="486"/>
      <c r="AE46" s="487"/>
      <c r="AF46" s="325" t="s">
        <v>11</v>
      </c>
      <c r="AG46" s="301">
        <f>SUM(Q13,Q25,Q37,Q49,Q61)</f>
        <v>0</v>
      </c>
      <c r="AH46" s="302">
        <f t="shared" si="20"/>
        <v>0</v>
      </c>
      <c r="AK46" s="71"/>
      <c r="AL46" s="56" t="s">
        <v>31</v>
      </c>
      <c r="AM46" s="59">
        <f t="shared" si="21"/>
        <v>0</v>
      </c>
      <c r="AN46" s="59">
        <f t="shared" si="22"/>
        <v>0</v>
      </c>
      <c r="AO46" s="59">
        <f t="shared" si="23"/>
        <v>0</v>
      </c>
      <c r="AP46" s="59">
        <f t="shared" si="24"/>
        <v>0</v>
      </c>
      <c r="AQ46" s="286"/>
    </row>
    <row r="47" spans="1:46" s="3" customFormat="1" ht="14">
      <c r="A47" s="53" t="s">
        <v>32</v>
      </c>
      <c r="B47" s="63">
        <f t="shared" si="25"/>
        <v>43945</v>
      </c>
      <c r="C47" s="58"/>
      <c r="D47" s="102"/>
      <c r="E47" s="102"/>
      <c r="F47" s="102"/>
      <c r="G47" s="102"/>
      <c r="H47" s="102"/>
      <c r="I47" s="102"/>
      <c r="J47" s="174"/>
      <c r="K47" s="105"/>
      <c r="L47" s="102"/>
      <c r="M47" s="102"/>
      <c r="N47" s="102"/>
      <c r="O47" s="102"/>
      <c r="P47" s="102"/>
      <c r="Q47" s="102"/>
      <c r="R47" s="102"/>
      <c r="S47" s="102"/>
      <c r="T47" s="104"/>
      <c r="V47" s="113"/>
      <c r="W47" s="200"/>
      <c r="X47" s="198"/>
      <c r="AA47" s="324">
        <v>196</v>
      </c>
      <c r="AB47" s="485" t="s">
        <v>66</v>
      </c>
      <c r="AC47" s="486"/>
      <c r="AD47" s="486"/>
      <c r="AE47" s="487"/>
      <c r="AF47" s="325" t="s">
        <v>65</v>
      </c>
      <c r="AG47" s="301">
        <f>SUMIFS(S:S,T:T,"AL",B:B,"&lt;&gt;0")</f>
        <v>0</v>
      </c>
      <c r="AH47" s="302">
        <f t="shared" si="20"/>
        <v>0</v>
      </c>
      <c r="AK47" s="71"/>
      <c r="AL47" s="56" t="s">
        <v>32</v>
      </c>
      <c r="AM47" s="59">
        <f t="shared" si="21"/>
        <v>0</v>
      </c>
      <c r="AN47" s="59">
        <f t="shared" si="22"/>
        <v>0</v>
      </c>
      <c r="AO47" s="59">
        <f t="shared" si="23"/>
        <v>0</v>
      </c>
      <c r="AP47" s="59">
        <f t="shared" si="24"/>
        <v>0</v>
      </c>
      <c r="AQ47" s="286"/>
    </row>
    <row r="48" spans="1:46" s="3" customFormat="1" ht="14">
      <c r="A48" s="53" t="s">
        <v>33</v>
      </c>
      <c r="B48" s="63">
        <f t="shared" si="25"/>
        <v>43946</v>
      </c>
      <c r="C48" s="58"/>
      <c r="D48" s="102"/>
      <c r="E48" s="102"/>
      <c r="F48" s="102"/>
      <c r="G48" s="102"/>
      <c r="H48" s="102"/>
      <c r="I48" s="102"/>
      <c r="J48" s="174"/>
      <c r="K48" s="105"/>
      <c r="L48" s="102"/>
      <c r="M48" s="102"/>
      <c r="N48" s="102"/>
      <c r="O48" s="102"/>
      <c r="P48" s="102"/>
      <c r="Q48" s="102"/>
      <c r="R48" s="102"/>
      <c r="S48" s="102"/>
      <c r="T48" s="104"/>
      <c r="V48" s="113"/>
      <c r="W48" s="200"/>
      <c r="X48" s="198"/>
      <c r="AA48" s="324">
        <v>197</v>
      </c>
      <c r="AB48" s="485" t="s">
        <v>221</v>
      </c>
      <c r="AC48" s="486"/>
      <c r="AD48" s="486"/>
      <c r="AE48" s="487"/>
      <c r="AF48" s="325" t="s">
        <v>220</v>
      </c>
      <c r="AG48" s="301">
        <f>SUMIFS(S:S,T:T,"DR",B:B,"&lt;&gt;0")</f>
        <v>0</v>
      </c>
      <c r="AH48" s="302">
        <f t="shared" si="20"/>
        <v>0</v>
      </c>
      <c r="AK48" s="71"/>
      <c r="AL48" s="56" t="s">
        <v>33</v>
      </c>
      <c r="AM48" s="59">
        <f t="shared" si="21"/>
        <v>0</v>
      </c>
      <c r="AN48" s="59">
        <f t="shared" si="22"/>
        <v>0</v>
      </c>
      <c r="AO48" s="59">
        <f t="shared" si="23"/>
        <v>0</v>
      </c>
      <c r="AP48" s="59">
        <f t="shared" si="24"/>
        <v>0</v>
      </c>
      <c r="AQ48" s="286"/>
    </row>
    <row r="49" spans="1:46" s="3" customFormat="1" ht="14.5" thickBot="1">
      <c r="A49" s="62" t="s">
        <v>34</v>
      </c>
      <c r="B49" s="52"/>
      <c r="C49" s="61">
        <f>SUMIF($B42:$B48,"&lt;&gt;0",C42:C48)</f>
        <v>0</v>
      </c>
      <c r="D49" s="61">
        <f t="shared" ref="D49:S49" si="26">SUMIF($B42:$B48,"&lt;&gt;0",D42:D48)</f>
        <v>0</v>
      </c>
      <c r="E49" s="61">
        <f t="shared" si="26"/>
        <v>0</v>
      </c>
      <c r="F49" s="61">
        <f t="shared" si="26"/>
        <v>0</v>
      </c>
      <c r="G49" s="61">
        <f t="shared" si="26"/>
        <v>0</v>
      </c>
      <c r="H49" s="61"/>
      <c r="I49" s="61"/>
      <c r="J49" s="101">
        <f t="shared" si="26"/>
        <v>0</v>
      </c>
      <c r="K49" s="101">
        <f t="shared" si="26"/>
        <v>0</v>
      </c>
      <c r="L49" s="61">
        <f t="shared" si="26"/>
        <v>0</v>
      </c>
      <c r="M49" s="61">
        <f t="shared" si="26"/>
        <v>0</v>
      </c>
      <c r="N49" s="61">
        <f t="shared" si="26"/>
        <v>0</v>
      </c>
      <c r="O49" s="61">
        <f t="shared" si="26"/>
        <v>0</v>
      </c>
      <c r="P49" s="61">
        <f t="shared" si="26"/>
        <v>0</v>
      </c>
      <c r="Q49" s="61">
        <f t="shared" si="26"/>
        <v>0</v>
      </c>
      <c r="R49" s="61">
        <f t="shared" si="26"/>
        <v>0</v>
      </c>
      <c r="S49" s="61">
        <f t="shared" si="26"/>
        <v>0</v>
      </c>
      <c r="T49" s="61"/>
      <c r="V49" s="114">
        <f>SUMIF($B42:$B48,"&lt;&gt;0",V42:V48)</f>
        <v>0</v>
      </c>
      <c r="W49" s="201">
        <f>SUMIF($B42:$B48,"&lt;&gt;0",W42:W48)</f>
        <v>0</v>
      </c>
      <c r="X49" s="201">
        <f>SUMIF($B42:$B48,"&lt;&gt;0",X42:X48)</f>
        <v>0</v>
      </c>
      <c r="AA49" s="326">
        <v>199</v>
      </c>
      <c r="AB49" s="494" t="s">
        <v>13</v>
      </c>
      <c r="AC49" s="495"/>
      <c r="AD49" s="495"/>
      <c r="AE49" s="496"/>
      <c r="AF49" s="323" t="s">
        <v>14</v>
      </c>
      <c r="AG49" s="305">
        <f>SUM(P13,P25,P37,P49,P61)</f>
        <v>0</v>
      </c>
      <c r="AH49" s="306">
        <f>AG49</f>
        <v>0</v>
      </c>
      <c r="AK49" s="71"/>
      <c r="AL49" s="56" t="s">
        <v>34</v>
      </c>
      <c r="AM49" s="188">
        <f>SUM(AM42:AM48)</f>
        <v>0</v>
      </c>
      <c r="AN49" s="188">
        <f t="shared" ref="AN49:AP49" si="27">SUM(AN42:AN48)</f>
        <v>0</v>
      </c>
      <c r="AO49" s="188">
        <f t="shared" si="27"/>
        <v>0</v>
      </c>
      <c r="AP49" s="188">
        <f t="shared" si="27"/>
        <v>0</v>
      </c>
      <c r="AQ49" s="286"/>
    </row>
    <row r="50" spans="1:46" s="3" customFormat="1" ht="14.5" thickTop="1">
      <c r="A50" s="2"/>
      <c r="B50" s="2"/>
      <c r="C50" s="2"/>
      <c r="D50" s="2"/>
      <c r="E50" s="2"/>
      <c r="F50" s="2"/>
      <c r="G50" s="2"/>
      <c r="H50" s="2"/>
      <c r="I50" s="2"/>
      <c r="J50" s="2"/>
      <c r="K50" s="2"/>
      <c r="L50" s="2"/>
      <c r="M50" s="2"/>
      <c r="N50" s="2"/>
      <c r="O50" s="2"/>
      <c r="P50" s="2"/>
      <c r="Q50" s="2"/>
      <c r="R50" s="2"/>
      <c r="S50" s="2"/>
      <c r="T50" s="2"/>
      <c r="AA50" s="338">
        <v>230</v>
      </c>
      <c r="AB50" s="503" t="s">
        <v>289</v>
      </c>
      <c r="AC50" s="504"/>
      <c r="AD50" s="504"/>
      <c r="AE50" s="505"/>
      <c r="AF50" s="339" t="s">
        <v>261</v>
      </c>
      <c r="AG50" s="340">
        <f>SUMIFS(S:S,T:T,"CSAL1",B:B,"&lt;&gt;0")</f>
        <v>0</v>
      </c>
      <c r="AH50" s="341">
        <f>AG50</f>
        <v>0</v>
      </c>
      <c r="AK50" s="71"/>
      <c r="AL50" s="70"/>
      <c r="AM50" s="70"/>
      <c r="AN50" s="70"/>
      <c r="AO50" s="70"/>
      <c r="AP50" s="70"/>
      <c r="AQ50" s="286"/>
    </row>
    <row r="51" spans="1:46" s="3" customFormat="1" ht="14.5" thickBot="1">
      <c r="B51" s="2"/>
      <c r="C51" s="2"/>
      <c r="D51" s="2"/>
      <c r="E51" s="2"/>
      <c r="F51" s="2"/>
      <c r="G51" s="2"/>
      <c r="H51" s="2"/>
      <c r="I51" s="2"/>
      <c r="J51" s="2"/>
      <c r="K51" s="2"/>
      <c r="L51" s="2"/>
      <c r="M51" s="2"/>
      <c r="N51" s="2"/>
      <c r="O51" s="2"/>
      <c r="P51" s="2"/>
      <c r="Q51" s="2"/>
      <c r="R51" s="2"/>
      <c r="S51" s="2"/>
      <c r="T51" s="2"/>
      <c r="U51" s="2"/>
      <c r="V51" s="2"/>
      <c r="W51" s="2"/>
      <c r="X51" s="2"/>
      <c r="AA51" s="342">
        <v>231</v>
      </c>
      <c r="AB51" s="506" t="s">
        <v>294</v>
      </c>
      <c r="AC51" s="507"/>
      <c r="AD51" s="507"/>
      <c r="AE51" s="508"/>
      <c r="AF51" s="343" t="s">
        <v>262</v>
      </c>
      <c r="AG51" s="344">
        <f>SUMIFS(S:S,T:T,"CSAL2",B:B,"&lt;&gt;0")</f>
        <v>0</v>
      </c>
      <c r="AH51" s="345">
        <f>AG51</f>
        <v>0</v>
      </c>
      <c r="AK51" s="71"/>
      <c r="AL51" s="70"/>
      <c r="AM51" s="70"/>
      <c r="AN51" s="70"/>
      <c r="AO51" s="70"/>
      <c r="AP51" s="70"/>
      <c r="AQ51" s="286"/>
    </row>
    <row r="52" spans="1:46" ht="13.5" customHeight="1" thickTop="1" thickBot="1">
      <c r="A52" s="425" t="s">
        <v>36</v>
      </c>
      <c r="B52" s="425"/>
      <c r="C52" s="426" t="s">
        <v>185</v>
      </c>
      <c r="D52" s="427"/>
      <c r="E52" s="427"/>
      <c r="F52" s="427"/>
      <c r="G52" s="427"/>
      <c r="H52" s="427"/>
      <c r="I52" s="428"/>
      <c r="J52" s="429" t="s">
        <v>184</v>
      </c>
      <c r="K52" s="430"/>
      <c r="L52" s="431" t="s">
        <v>104</v>
      </c>
      <c r="M52" s="432"/>
      <c r="N52" s="432"/>
      <c r="O52" s="432"/>
      <c r="P52" s="432"/>
      <c r="Q52" s="432"/>
      <c r="R52" s="432"/>
      <c r="S52" s="432"/>
      <c r="T52" s="433"/>
      <c r="U52" s="3"/>
      <c r="V52" s="434" t="s">
        <v>115</v>
      </c>
      <c r="W52" s="435"/>
      <c r="X52" s="436"/>
      <c r="Y52" s="3"/>
      <c r="Z52" s="3"/>
      <c r="AA52" s="346">
        <v>232</v>
      </c>
      <c r="AB52" s="500" t="s">
        <v>290</v>
      </c>
      <c r="AC52" s="501"/>
      <c r="AD52" s="501"/>
      <c r="AE52" s="502"/>
      <c r="AF52" s="347" t="s">
        <v>263</v>
      </c>
      <c r="AG52" s="348">
        <f>SUMIFS(S:S,T:T,"CSAL3",B:B,"&lt;&gt;0")</f>
        <v>0</v>
      </c>
      <c r="AH52" s="349">
        <f>AG52</f>
        <v>0</v>
      </c>
      <c r="AI52" s="3"/>
      <c r="AJ52" s="3"/>
      <c r="AK52" s="71"/>
      <c r="AL52" s="54" t="s">
        <v>36</v>
      </c>
      <c r="AM52" s="403" t="s">
        <v>78</v>
      </c>
      <c r="AN52" s="404"/>
      <c r="AO52" s="404"/>
      <c r="AP52" s="405"/>
      <c r="AQ52" s="286"/>
      <c r="AS52" s="3"/>
      <c r="AT52" s="3"/>
    </row>
    <row r="53" spans="1:46" ht="12.75" customHeight="1" thickTop="1">
      <c r="A53" s="54" t="s">
        <v>25</v>
      </c>
      <c r="B53" s="55" t="s">
        <v>26</v>
      </c>
      <c r="C53" s="54" t="s">
        <v>274</v>
      </c>
      <c r="D53" s="54" t="s">
        <v>88</v>
      </c>
      <c r="E53" s="54" t="s">
        <v>89</v>
      </c>
      <c r="F53" s="54" t="s">
        <v>90</v>
      </c>
      <c r="G53" s="54" t="s">
        <v>287</v>
      </c>
      <c r="H53" s="403" t="s">
        <v>94</v>
      </c>
      <c r="I53" s="479"/>
      <c r="J53" s="176" t="s">
        <v>102</v>
      </c>
      <c r="K53" s="175" t="s">
        <v>84</v>
      </c>
      <c r="L53" s="54" t="s">
        <v>183</v>
      </c>
      <c r="M53" s="281" t="s">
        <v>288</v>
      </c>
      <c r="N53" s="281" t="s">
        <v>5</v>
      </c>
      <c r="O53" s="54" t="s">
        <v>7</v>
      </c>
      <c r="P53" s="54" t="s">
        <v>14</v>
      </c>
      <c r="Q53" s="54" t="s">
        <v>11</v>
      </c>
      <c r="R53" s="54" t="s">
        <v>47</v>
      </c>
      <c r="S53" s="403" t="s">
        <v>94</v>
      </c>
      <c r="T53" s="405"/>
      <c r="U53" s="1"/>
      <c r="V53" s="112" t="s">
        <v>85</v>
      </c>
      <c r="W53" s="199" t="s">
        <v>110</v>
      </c>
      <c r="X53" s="284" t="s">
        <v>114</v>
      </c>
      <c r="Y53" s="3"/>
      <c r="Z53" s="3"/>
      <c r="AA53" s="338">
        <v>250</v>
      </c>
      <c r="AB53" s="503" t="s">
        <v>279</v>
      </c>
      <c r="AC53" s="504"/>
      <c r="AD53" s="504"/>
      <c r="AE53" s="505"/>
      <c r="AF53" s="339" t="s">
        <v>287</v>
      </c>
      <c r="AG53" s="340">
        <f>SUM($G$13+G25+G37+G49+G61)</f>
        <v>0</v>
      </c>
      <c r="AH53" s="341">
        <f>AG53</f>
        <v>0</v>
      </c>
      <c r="AI53" s="3"/>
      <c r="AJ53" s="3"/>
      <c r="AK53" s="71"/>
      <c r="AL53" s="54" t="s">
        <v>25</v>
      </c>
      <c r="AM53" s="54" t="s">
        <v>79</v>
      </c>
      <c r="AN53" s="54" t="s">
        <v>80</v>
      </c>
      <c r="AO53" s="54" t="s">
        <v>85</v>
      </c>
      <c r="AP53" s="54" t="s">
        <v>89</v>
      </c>
      <c r="AQ53" s="286"/>
      <c r="AS53" s="3"/>
      <c r="AT53" s="3"/>
    </row>
    <row r="54" spans="1:46" ht="14">
      <c r="A54" s="53" t="s">
        <v>27</v>
      </c>
      <c r="B54" s="63">
        <f>IF(B48&lt;&gt;0,IF(SUM(B48+1)&gt;$AG$8,0, SUM(B48+1)),0)</f>
        <v>43947</v>
      </c>
      <c r="C54" s="58"/>
      <c r="D54" s="102"/>
      <c r="E54" s="102"/>
      <c r="F54" s="102"/>
      <c r="G54" s="102"/>
      <c r="H54" s="102"/>
      <c r="I54" s="102"/>
      <c r="J54" s="174"/>
      <c r="K54" s="105"/>
      <c r="L54" s="102"/>
      <c r="M54" s="102"/>
      <c r="N54" s="102"/>
      <c r="O54" s="102"/>
      <c r="P54" s="102"/>
      <c r="Q54" s="102"/>
      <c r="R54" s="102"/>
      <c r="S54" s="102"/>
      <c r="T54" s="104"/>
      <c r="U54" s="3"/>
      <c r="V54" s="113"/>
      <c r="W54" s="200"/>
      <c r="X54" s="198"/>
      <c r="Y54" s="3"/>
      <c r="Z54" s="3"/>
      <c r="AA54" s="342">
        <v>251</v>
      </c>
      <c r="AB54" s="506" t="s">
        <v>280</v>
      </c>
      <c r="AC54" s="507"/>
      <c r="AD54" s="507"/>
      <c r="AE54" s="508"/>
      <c r="AF54" s="343"/>
      <c r="AG54" s="344">
        <f>AG53*0.5</f>
        <v>0</v>
      </c>
      <c r="AH54" s="345">
        <f>AG54*2</f>
        <v>0</v>
      </c>
      <c r="AI54" s="3"/>
      <c r="AJ54" s="3"/>
      <c r="AK54" s="71"/>
      <c r="AL54" s="56" t="s">
        <v>27</v>
      </c>
      <c r="AM54" s="59">
        <f t="shared" ref="AM54:AM60" si="28">J54</f>
        <v>0</v>
      </c>
      <c r="AN54" s="59">
        <f t="shared" ref="AN54:AN60" si="29">L54</f>
        <v>0</v>
      </c>
      <c r="AO54" s="59">
        <f t="shared" ref="AO54:AO60" si="30">IF($W$13&gt;0,V54,0)</f>
        <v>0</v>
      </c>
      <c r="AP54" s="59">
        <f t="shared" ref="AP54:AP60" si="31">IF(E54&gt;8,8,E54)</f>
        <v>0</v>
      </c>
      <c r="AQ54" s="286"/>
      <c r="AT54" s="3"/>
    </row>
    <row r="55" spans="1:46" ht="14.5" thickBot="1">
      <c r="A55" s="53" t="s">
        <v>28</v>
      </c>
      <c r="B55" s="63">
        <f t="shared" ref="B55:B60" si="32">IF(B54&lt;&gt;0,IF(SUM(B54+1)&gt;$AG$8,0, SUM(B54+1)),0)</f>
        <v>43948</v>
      </c>
      <c r="C55" s="58"/>
      <c r="D55" s="102"/>
      <c r="E55" s="102"/>
      <c r="F55" s="102"/>
      <c r="G55" s="102"/>
      <c r="H55" s="102"/>
      <c r="I55" s="102"/>
      <c r="J55" s="174"/>
      <c r="K55" s="105"/>
      <c r="L55" s="102"/>
      <c r="M55" s="102"/>
      <c r="N55" s="102"/>
      <c r="O55" s="102"/>
      <c r="P55" s="102"/>
      <c r="Q55" s="102"/>
      <c r="R55" s="102"/>
      <c r="S55" s="102"/>
      <c r="T55" s="104"/>
      <c r="U55" s="3"/>
      <c r="V55" s="113"/>
      <c r="W55" s="200"/>
      <c r="X55" s="198"/>
      <c r="Y55" s="3"/>
      <c r="Z55" s="3"/>
      <c r="AA55" s="346">
        <v>252</v>
      </c>
      <c r="AB55" s="500" t="s">
        <v>281</v>
      </c>
      <c r="AC55" s="501"/>
      <c r="AD55" s="501"/>
      <c r="AE55" s="502"/>
      <c r="AF55" s="347" t="s">
        <v>288</v>
      </c>
      <c r="AG55" s="350">
        <f>SUM($M$13+M25+M37+M49+M61)</f>
        <v>0</v>
      </c>
      <c r="AH55" s="349">
        <f>AG55</f>
        <v>0</v>
      </c>
      <c r="AI55" s="3"/>
      <c r="AJ55" s="3"/>
      <c r="AK55" s="71"/>
      <c r="AL55" s="56" t="s">
        <v>28</v>
      </c>
      <c r="AM55" s="59">
        <f t="shared" si="28"/>
        <v>0</v>
      </c>
      <c r="AN55" s="59">
        <f t="shared" si="29"/>
        <v>0</v>
      </c>
      <c r="AO55" s="59">
        <f t="shared" si="30"/>
        <v>0</v>
      </c>
      <c r="AP55" s="59">
        <f t="shared" si="31"/>
        <v>0</v>
      </c>
      <c r="AQ55" s="286"/>
    </row>
    <row r="56" spans="1:46" ht="15" thickTop="1" thickBot="1">
      <c r="A56" s="53" t="s">
        <v>29</v>
      </c>
      <c r="B56" s="63">
        <f t="shared" si="32"/>
        <v>43949</v>
      </c>
      <c r="C56" s="58"/>
      <c r="D56" s="102"/>
      <c r="E56" s="102"/>
      <c r="F56" s="102"/>
      <c r="G56" s="102"/>
      <c r="H56" s="102"/>
      <c r="I56" s="102"/>
      <c r="J56" s="174"/>
      <c r="K56" s="105"/>
      <c r="L56" s="102"/>
      <c r="M56" s="102"/>
      <c r="N56" s="102"/>
      <c r="O56" s="102"/>
      <c r="P56" s="102"/>
      <c r="Q56" s="102"/>
      <c r="R56" s="102"/>
      <c r="S56" s="102"/>
      <c r="T56" s="104"/>
      <c r="U56" s="3"/>
      <c r="V56" s="113"/>
      <c r="W56" s="200"/>
      <c r="X56" s="198"/>
      <c r="Y56" s="3"/>
      <c r="Z56" s="3"/>
      <c r="AA56" s="311">
        <v>253</v>
      </c>
      <c r="AB56" s="482" t="s">
        <v>293</v>
      </c>
      <c r="AC56" s="483"/>
      <c r="AD56" s="483"/>
      <c r="AE56" s="484"/>
      <c r="AF56" s="312"/>
      <c r="AG56" s="312"/>
      <c r="AH56" s="313"/>
      <c r="AI56" s="3"/>
      <c r="AJ56" s="3"/>
      <c r="AK56" s="71"/>
      <c r="AL56" s="56" t="s">
        <v>29</v>
      </c>
      <c r="AM56" s="59">
        <f t="shared" si="28"/>
        <v>0</v>
      </c>
      <c r="AN56" s="59">
        <f t="shared" si="29"/>
        <v>0</v>
      </c>
      <c r="AO56" s="59">
        <f t="shared" si="30"/>
        <v>0</v>
      </c>
      <c r="AP56" s="59">
        <f t="shared" si="31"/>
        <v>0</v>
      </c>
      <c r="AQ56" s="286"/>
    </row>
    <row r="57" spans="1:46" ht="12.75" customHeight="1" thickTop="1">
      <c r="A57" s="53" t="s">
        <v>30</v>
      </c>
      <c r="B57" s="63">
        <f t="shared" si="32"/>
        <v>43950</v>
      </c>
      <c r="C57" s="58"/>
      <c r="D57" s="102"/>
      <c r="E57" s="102"/>
      <c r="F57" s="102"/>
      <c r="G57" s="102"/>
      <c r="H57" s="102"/>
      <c r="I57" s="102"/>
      <c r="J57" s="174"/>
      <c r="K57" s="105"/>
      <c r="L57" s="102"/>
      <c r="M57" s="102"/>
      <c r="N57" s="102"/>
      <c r="O57" s="102"/>
      <c r="P57" s="102"/>
      <c r="Q57" s="102"/>
      <c r="R57" s="102"/>
      <c r="S57" s="102"/>
      <c r="T57" s="104"/>
      <c r="U57" s="3"/>
      <c r="V57" s="113"/>
      <c r="W57" s="200"/>
      <c r="X57" s="198"/>
      <c r="Y57" s="3"/>
      <c r="Z57" s="3"/>
      <c r="AA57" s="329" t="s">
        <v>72</v>
      </c>
      <c r="AB57" s="491" t="s">
        <v>86</v>
      </c>
      <c r="AC57" s="492"/>
      <c r="AD57" s="492"/>
      <c r="AE57" s="493"/>
      <c r="AF57" s="330" t="s">
        <v>95</v>
      </c>
      <c r="AG57" s="331">
        <f>SUMIFS(S:S,T:T,"LW",B:B,"&lt;&gt;0")</f>
        <v>0</v>
      </c>
      <c r="AH57" s="332">
        <f t="shared" ref="AH57:AH58" si="33">AG57</f>
        <v>0</v>
      </c>
      <c r="AI57" s="3"/>
      <c r="AJ57" s="3"/>
      <c r="AK57" s="71"/>
      <c r="AL57" s="56" t="s">
        <v>30</v>
      </c>
      <c r="AM57" s="59">
        <f t="shared" si="28"/>
        <v>0</v>
      </c>
      <c r="AN57" s="59">
        <f t="shared" si="29"/>
        <v>0</v>
      </c>
      <c r="AO57" s="59">
        <f t="shared" si="30"/>
        <v>0</v>
      </c>
      <c r="AP57" s="59">
        <f t="shared" si="31"/>
        <v>0</v>
      </c>
      <c r="AQ57" s="286"/>
    </row>
    <row r="58" spans="1:46" ht="12.75" customHeight="1" thickBot="1">
      <c r="A58" s="53" t="s">
        <v>31</v>
      </c>
      <c r="B58" s="63">
        <f t="shared" si="32"/>
        <v>43951</v>
      </c>
      <c r="C58" s="58"/>
      <c r="D58" s="102"/>
      <c r="E58" s="102"/>
      <c r="F58" s="102"/>
      <c r="G58" s="102"/>
      <c r="H58" s="102"/>
      <c r="I58" s="102"/>
      <c r="J58" s="174"/>
      <c r="K58" s="105"/>
      <c r="L58" s="102"/>
      <c r="M58" s="102"/>
      <c r="N58" s="102"/>
      <c r="O58" s="102"/>
      <c r="P58" s="102"/>
      <c r="Q58" s="102"/>
      <c r="R58" s="102"/>
      <c r="S58" s="102"/>
      <c r="T58" s="104"/>
      <c r="U58" s="3"/>
      <c r="V58" s="113"/>
      <c r="W58" s="200"/>
      <c r="X58" s="198"/>
      <c r="Y58" s="3"/>
      <c r="Z58" s="3"/>
      <c r="AA58" s="326" t="s">
        <v>112</v>
      </c>
      <c r="AB58" s="494" t="s">
        <v>113</v>
      </c>
      <c r="AC58" s="495"/>
      <c r="AD58" s="495"/>
      <c r="AE58" s="496"/>
      <c r="AF58" s="323" t="s">
        <v>114</v>
      </c>
      <c r="AG58" s="333">
        <f>SUM(X13+X25+X37+X49+X61)</f>
        <v>0</v>
      </c>
      <c r="AH58" s="306">
        <f t="shared" si="33"/>
        <v>0</v>
      </c>
      <c r="AI58" s="3"/>
      <c r="AJ58" s="3"/>
      <c r="AK58" s="71"/>
      <c r="AL58" s="56" t="s">
        <v>31</v>
      </c>
      <c r="AM58" s="59">
        <f t="shared" si="28"/>
        <v>0</v>
      </c>
      <c r="AN58" s="59">
        <f t="shared" si="29"/>
        <v>0</v>
      </c>
      <c r="AO58" s="59">
        <f t="shared" si="30"/>
        <v>0</v>
      </c>
      <c r="AP58" s="59">
        <f t="shared" si="31"/>
        <v>0</v>
      </c>
      <c r="AQ58" s="286"/>
    </row>
    <row r="59" spans="1:46" ht="12.75" customHeight="1" thickTop="1" thickBot="1">
      <c r="A59" s="53" t="s">
        <v>32</v>
      </c>
      <c r="B59" s="63">
        <f t="shared" si="32"/>
        <v>43952</v>
      </c>
      <c r="C59" s="58"/>
      <c r="D59" s="102"/>
      <c r="E59" s="102"/>
      <c r="F59" s="102"/>
      <c r="G59" s="102"/>
      <c r="H59" s="102"/>
      <c r="I59" s="102"/>
      <c r="J59" s="174"/>
      <c r="K59" s="105"/>
      <c r="L59" s="102"/>
      <c r="M59" s="102"/>
      <c r="N59" s="102"/>
      <c r="O59" s="102"/>
      <c r="P59" s="102"/>
      <c r="Q59" s="102"/>
      <c r="R59" s="102"/>
      <c r="S59" s="102"/>
      <c r="T59" s="104"/>
      <c r="U59" s="3"/>
      <c r="V59" s="113"/>
      <c r="W59" s="200"/>
      <c r="X59" s="198"/>
      <c r="Y59" s="3"/>
      <c r="Z59" s="3"/>
      <c r="AA59" s="17"/>
      <c r="AB59" s="463"/>
      <c r="AC59" s="463"/>
      <c r="AD59" s="4"/>
      <c r="AE59" s="4"/>
      <c r="AF59" s="4"/>
      <c r="AG59" s="166">
        <f>SUM(AG23:AG58)</f>
        <v>0</v>
      </c>
      <c r="AH59" s="85">
        <f>SUM(AH23:AH58)</f>
        <v>0</v>
      </c>
      <c r="AI59" s="3"/>
      <c r="AJ59" s="3"/>
      <c r="AK59" s="71"/>
      <c r="AL59" s="56" t="s">
        <v>32</v>
      </c>
      <c r="AM59" s="59">
        <f t="shared" si="28"/>
        <v>0</v>
      </c>
      <c r="AN59" s="59">
        <f t="shared" si="29"/>
        <v>0</v>
      </c>
      <c r="AO59" s="59">
        <f t="shared" si="30"/>
        <v>0</v>
      </c>
      <c r="AP59" s="59">
        <f t="shared" si="31"/>
        <v>0</v>
      </c>
      <c r="AQ59" s="286"/>
    </row>
    <row r="60" spans="1:46" ht="13.5" thickTop="1">
      <c r="A60" s="53" t="s">
        <v>33</v>
      </c>
      <c r="B60" s="63">
        <f t="shared" si="32"/>
        <v>43953</v>
      </c>
      <c r="C60" s="58"/>
      <c r="D60" s="102"/>
      <c r="E60" s="102"/>
      <c r="F60" s="102"/>
      <c r="G60" s="102"/>
      <c r="H60" s="102"/>
      <c r="I60" s="102"/>
      <c r="J60" s="174"/>
      <c r="K60" s="105"/>
      <c r="L60" s="102"/>
      <c r="M60" s="102"/>
      <c r="N60" s="102"/>
      <c r="O60" s="102"/>
      <c r="P60" s="102"/>
      <c r="Q60" s="102"/>
      <c r="R60" s="102"/>
      <c r="S60" s="102"/>
      <c r="T60" s="104"/>
      <c r="U60" s="3"/>
      <c r="V60" s="113"/>
      <c r="W60" s="200"/>
      <c r="X60" s="198"/>
      <c r="Y60" s="3"/>
      <c r="Z60" s="3"/>
      <c r="AA60" s="509" t="s">
        <v>278</v>
      </c>
      <c r="AB60" s="509"/>
      <c r="AC60" s="509"/>
      <c r="AD60" s="509"/>
      <c r="AE60" s="509"/>
      <c r="AF60" s="509"/>
      <c r="AG60" s="509"/>
      <c r="AH60" s="509"/>
      <c r="AI60" s="3"/>
      <c r="AJ60" s="3"/>
      <c r="AK60" s="71"/>
      <c r="AL60" s="56" t="s">
        <v>33</v>
      </c>
      <c r="AM60" s="59">
        <f t="shared" si="28"/>
        <v>0</v>
      </c>
      <c r="AN60" s="59">
        <f t="shared" si="29"/>
        <v>0</v>
      </c>
      <c r="AO60" s="59">
        <f t="shared" si="30"/>
        <v>0</v>
      </c>
      <c r="AP60" s="59">
        <f t="shared" si="31"/>
        <v>0</v>
      </c>
      <c r="AQ60" s="286"/>
    </row>
    <row r="61" spans="1:46" ht="13.5" thickBot="1">
      <c r="A61" s="62" t="s">
        <v>34</v>
      </c>
      <c r="B61" s="52"/>
      <c r="C61" s="61">
        <f>SUMIF($B54:$B60,"&lt;&gt;0",C54:C60)</f>
        <v>0</v>
      </c>
      <c r="D61" s="61">
        <f t="shared" ref="D61:G61" si="34">SUMIF($B54:$B60,"&lt;&gt;0",D54:D60)</f>
        <v>0</v>
      </c>
      <c r="E61" s="61">
        <f t="shared" si="34"/>
        <v>0</v>
      </c>
      <c r="F61" s="61">
        <f t="shared" si="34"/>
        <v>0</v>
      </c>
      <c r="G61" s="61">
        <f t="shared" si="34"/>
        <v>0</v>
      </c>
      <c r="H61" s="61"/>
      <c r="I61" s="61"/>
      <c r="J61" s="101">
        <f t="shared" ref="J61:S61" si="35">SUMIF($B54:$B60,"&lt;&gt;0",J54:J60)</f>
        <v>0</v>
      </c>
      <c r="K61" s="101">
        <f t="shared" si="35"/>
        <v>0</v>
      </c>
      <c r="L61" s="61">
        <f t="shared" si="35"/>
        <v>0</v>
      </c>
      <c r="M61" s="61">
        <f t="shared" si="35"/>
        <v>0</v>
      </c>
      <c r="N61" s="61">
        <f t="shared" si="35"/>
        <v>0</v>
      </c>
      <c r="O61" s="61">
        <f t="shared" si="35"/>
        <v>0</v>
      </c>
      <c r="P61" s="61">
        <f t="shared" si="35"/>
        <v>0</v>
      </c>
      <c r="Q61" s="61">
        <f t="shared" si="35"/>
        <v>0</v>
      </c>
      <c r="R61" s="61">
        <f t="shared" si="35"/>
        <v>0</v>
      </c>
      <c r="S61" s="61">
        <f t="shared" si="35"/>
        <v>0</v>
      </c>
      <c r="T61" s="61"/>
      <c r="U61" s="3"/>
      <c r="V61" s="114">
        <f>SUMIF($B54:$B60,"&lt;&gt;0",V54:V60)</f>
        <v>0</v>
      </c>
      <c r="W61" s="201">
        <f>SUMIF($B54:$B60,"&lt;&gt;0",W54:W60)</f>
        <v>0</v>
      </c>
      <c r="X61" s="201">
        <f>SUMIF($B54:$B60,"&lt;&gt;0",X54:X60)</f>
        <v>0</v>
      </c>
      <c r="Z61" s="3"/>
      <c r="AA61" s="3"/>
      <c r="AB61" s="3"/>
      <c r="AC61" s="3"/>
      <c r="AD61" s="3"/>
      <c r="AE61" s="3"/>
      <c r="AF61" s="3"/>
      <c r="AG61" s="3"/>
      <c r="AH61" s="3"/>
      <c r="AI61" s="3"/>
      <c r="AJ61" s="3"/>
      <c r="AK61" s="71"/>
      <c r="AL61" s="56" t="s">
        <v>34</v>
      </c>
      <c r="AM61" s="188">
        <f>SUM(AM54:AM60)</f>
        <v>0</v>
      </c>
      <c r="AN61" s="188">
        <f t="shared" ref="AN61:AP61" si="36">SUM(AN54:AN60)</f>
        <v>0</v>
      </c>
      <c r="AO61" s="188">
        <f t="shared" si="36"/>
        <v>0</v>
      </c>
      <c r="AP61" s="188">
        <f t="shared" si="36"/>
        <v>0</v>
      </c>
      <c r="AQ61" s="286"/>
    </row>
    <row r="62" spans="1:46" ht="13" thickTop="1">
      <c r="Z62" s="141"/>
      <c r="AA62" s="21"/>
      <c r="AB62" s="21"/>
      <c r="AC62" s="21"/>
      <c r="AD62" s="21"/>
      <c r="AE62" s="21"/>
      <c r="AF62" s="21"/>
      <c r="AG62" s="21"/>
      <c r="AH62" s="21"/>
      <c r="AI62" s="22"/>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33"/>
      <c r="AB63" s="33"/>
      <c r="AC63" s="33"/>
      <c r="AD63" s="33"/>
      <c r="AE63" s="33"/>
      <c r="AF63" s="33"/>
      <c r="AG63" s="33"/>
      <c r="AH63" s="34"/>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3" t="s">
        <v>37</v>
      </c>
      <c r="AB64" s="3"/>
      <c r="AC64" s="3"/>
      <c r="AD64" s="3"/>
      <c r="AE64" s="3"/>
      <c r="AF64" s="3"/>
      <c r="AG64" s="3" t="s">
        <v>26</v>
      </c>
      <c r="AH64" s="3"/>
      <c r="AI64" s="24"/>
      <c r="AJ64" s="3"/>
    </row>
    <row r="65" spans="1:36" ht="13">
      <c r="A65" s="29"/>
      <c r="B65" s="2" t="s">
        <v>71</v>
      </c>
      <c r="E65" s="108"/>
      <c r="F65" s="140" t="s">
        <v>222</v>
      </c>
      <c r="G65" s="108"/>
      <c r="H65" s="108"/>
      <c r="I65" s="108"/>
      <c r="J65" s="108"/>
      <c r="K65" s="108"/>
      <c r="V65" s="3"/>
      <c r="W65" s="3"/>
      <c r="Z65" s="23"/>
      <c r="AA65" s="468" t="s">
        <v>82</v>
      </c>
      <c r="AB65" s="468"/>
      <c r="AC65" s="468"/>
      <c r="AD65" s="468"/>
      <c r="AE65" s="468"/>
      <c r="AF65" s="468"/>
      <c r="AG65" s="468"/>
      <c r="AH65" s="468"/>
      <c r="AI65" s="25"/>
      <c r="AJ65" s="3"/>
    </row>
    <row r="66" spans="1:36">
      <c r="Z66" s="23"/>
      <c r="AA66" s="468"/>
      <c r="AB66" s="468"/>
      <c r="AC66" s="468"/>
      <c r="AD66" s="468"/>
      <c r="AE66" s="468"/>
      <c r="AF66" s="468"/>
      <c r="AG66" s="468"/>
      <c r="AH66" s="468"/>
      <c r="AI66" s="25"/>
      <c r="AJ66" s="3"/>
    </row>
    <row r="67" spans="1:36">
      <c r="C67" s="464" t="s">
        <v>224</v>
      </c>
      <c r="D67" s="464"/>
      <c r="E67" s="464"/>
      <c r="F67" s="464"/>
      <c r="G67" s="464"/>
      <c r="H67" s="464"/>
      <c r="I67" s="464"/>
      <c r="J67" s="464"/>
      <c r="K67" s="464"/>
      <c r="L67" s="464"/>
      <c r="M67" s="464"/>
      <c r="N67" s="464"/>
      <c r="O67" s="464"/>
      <c r="P67" s="465"/>
      <c r="Z67" s="23"/>
      <c r="AA67" s="3"/>
      <c r="AB67" s="3"/>
      <c r="AC67" s="3"/>
      <c r="AD67" s="3"/>
      <c r="AE67" s="3"/>
      <c r="AF67" s="3"/>
      <c r="AG67" s="3"/>
      <c r="AH67" s="3"/>
      <c r="AI67" s="24"/>
      <c r="AJ67" s="3"/>
    </row>
    <row r="68" spans="1:36">
      <c r="C68" s="464"/>
      <c r="D68" s="464"/>
      <c r="E68" s="464"/>
      <c r="F68" s="464"/>
      <c r="G68" s="464"/>
      <c r="H68" s="464"/>
      <c r="I68" s="464"/>
      <c r="J68" s="464"/>
      <c r="K68" s="464"/>
      <c r="L68" s="464"/>
      <c r="M68" s="464"/>
      <c r="N68" s="464"/>
      <c r="O68" s="464"/>
      <c r="P68" s="466"/>
      <c r="Z68" s="23"/>
      <c r="AA68" s="470"/>
      <c r="AB68" s="470"/>
      <c r="AC68" s="470"/>
      <c r="AD68" s="470"/>
      <c r="AE68" s="470"/>
      <c r="AF68" s="470"/>
      <c r="AG68" s="33"/>
      <c r="AH68" s="33"/>
      <c r="AI68" s="24"/>
      <c r="AJ68" s="3"/>
    </row>
    <row r="69" spans="1:36">
      <c r="Z69" s="23"/>
      <c r="AA69" s="1" t="s">
        <v>83</v>
      </c>
      <c r="AB69" s="1"/>
      <c r="AC69" s="1"/>
      <c r="AD69" s="1"/>
      <c r="AE69" s="1"/>
      <c r="AF69" s="1"/>
      <c r="AG69" s="3" t="s">
        <v>26</v>
      </c>
      <c r="AH69" s="3"/>
      <c r="AI69" s="24"/>
      <c r="AJ69" s="3"/>
    </row>
    <row r="70" spans="1:36" ht="13" thickBot="1">
      <c r="Z70" s="26"/>
      <c r="AA70" s="27"/>
      <c r="AB70" s="27"/>
      <c r="AC70" s="27"/>
      <c r="AD70" s="27"/>
      <c r="AE70" s="27"/>
      <c r="AF70" s="27"/>
      <c r="AG70" s="27"/>
      <c r="AH70" s="27"/>
      <c r="AI70" s="28"/>
    </row>
    <row r="71" spans="1:36" ht="13" thickTop="1">
      <c r="Y71" s="3"/>
    </row>
  </sheetData>
  <sheetProtection sheet="1" formatColumns="0" selectLockedCells="1"/>
  <protectedRanges>
    <protectedRange sqref="AA4 AA6 AF4 AD8 AG8 C6:C12 AF6:AH6 C18:C24 C30:C36 C42:C48 C54:C60" name="Range1"/>
    <protectedRange sqref="AI11" name="Range1_2"/>
    <protectedRange sqref="AD11 AD16" name="Range1_3"/>
    <protectedRange sqref="AG29 AG56" name="Range1_3_1"/>
  </protectedRanges>
  <mergeCells count="114">
    <mergeCell ref="A4:B4"/>
    <mergeCell ref="C4:I4"/>
    <mergeCell ref="J4:K4"/>
    <mergeCell ref="L4:T4"/>
    <mergeCell ref="V4:X4"/>
    <mergeCell ref="AA4:AD4"/>
    <mergeCell ref="AF4:AH4"/>
    <mergeCell ref="AM4:AP4"/>
    <mergeCell ref="H5:I5"/>
    <mergeCell ref="S5:T5"/>
    <mergeCell ref="AA5:AD5"/>
    <mergeCell ref="AA6:AD6"/>
    <mergeCell ref="AA7:AB7"/>
    <mergeCell ref="AD7:AE7"/>
    <mergeCell ref="AG7:AH7"/>
    <mergeCell ref="AL2:AP2"/>
    <mergeCell ref="AA3:AD3"/>
    <mergeCell ref="AF3:AH3"/>
    <mergeCell ref="AA12:AC12"/>
    <mergeCell ref="AF12:AG12"/>
    <mergeCell ref="AA13:AC13"/>
    <mergeCell ref="AF13:AG13"/>
    <mergeCell ref="AA14:AC14"/>
    <mergeCell ref="AF14:AG14"/>
    <mergeCell ref="AA8:AB8"/>
    <mergeCell ref="AD8:AE8"/>
    <mergeCell ref="AG8:AH8"/>
    <mergeCell ref="AA10:AD10"/>
    <mergeCell ref="AF10:AH10"/>
    <mergeCell ref="AA11:AC11"/>
    <mergeCell ref="AF11:AG11"/>
    <mergeCell ref="AM16:AP16"/>
    <mergeCell ref="H17:I17"/>
    <mergeCell ref="S17:T17"/>
    <mergeCell ref="AA17:AC17"/>
    <mergeCell ref="AA18:AC18"/>
    <mergeCell ref="AA19:AC19"/>
    <mergeCell ref="AA15:AC15"/>
    <mergeCell ref="AF15:AG15"/>
    <mergeCell ref="A16:B16"/>
    <mergeCell ref="C16:I16"/>
    <mergeCell ref="J16:K16"/>
    <mergeCell ref="L16:T16"/>
    <mergeCell ref="V16:X16"/>
    <mergeCell ref="AA16:AC16"/>
    <mergeCell ref="A28:B28"/>
    <mergeCell ref="C28:I28"/>
    <mergeCell ref="J28:K28"/>
    <mergeCell ref="L28:T28"/>
    <mergeCell ref="V28:X28"/>
    <mergeCell ref="AB28:AE28"/>
    <mergeCell ref="AA21:AH21"/>
    <mergeCell ref="AB23:AE23"/>
    <mergeCell ref="AB24:AE24"/>
    <mergeCell ref="AB25:AE25"/>
    <mergeCell ref="AB26:AE26"/>
    <mergeCell ref="AB27:AE27"/>
    <mergeCell ref="AB32:AE32"/>
    <mergeCell ref="AB33:AE33"/>
    <mergeCell ref="AB34:AE34"/>
    <mergeCell ref="AB35:AE35"/>
    <mergeCell ref="AB36:AE36"/>
    <mergeCell ref="AB37:AE37"/>
    <mergeCell ref="AM28:AP28"/>
    <mergeCell ref="H29:I29"/>
    <mergeCell ref="S29:T29"/>
    <mergeCell ref="AB29:AE29"/>
    <mergeCell ref="AB30:AE30"/>
    <mergeCell ref="AB31:AE31"/>
    <mergeCell ref="AM40:AP40"/>
    <mergeCell ref="H41:I41"/>
    <mergeCell ref="S41:T41"/>
    <mergeCell ref="AB41:AE41"/>
    <mergeCell ref="AB42:AE42"/>
    <mergeCell ref="AB43:AE43"/>
    <mergeCell ref="AB38:AE38"/>
    <mergeCell ref="AB39:AE39"/>
    <mergeCell ref="A40:B40"/>
    <mergeCell ref="C40:I40"/>
    <mergeCell ref="J40:K40"/>
    <mergeCell ref="L40:T40"/>
    <mergeCell ref="V40:X40"/>
    <mergeCell ref="AB40:AE40"/>
    <mergeCell ref="AB50:AE50"/>
    <mergeCell ref="AB51:AE51"/>
    <mergeCell ref="AB52:AE52"/>
    <mergeCell ref="AM52:AP52"/>
    <mergeCell ref="AB53:AE53"/>
    <mergeCell ref="AB54:AE54"/>
    <mergeCell ref="AB44:AE44"/>
    <mergeCell ref="AB45:AE45"/>
    <mergeCell ref="AB46:AE46"/>
    <mergeCell ref="AB47:AE47"/>
    <mergeCell ref="AB48:AE48"/>
    <mergeCell ref="AB49:AE49"/>
    <mergeCell ref="AA65:AH66"/>
    <mergeCell ref="C67:O68"/>
    <mergeCell ref="P67:P68"/>
    <mergeCell ref="AA68:AF68"/>
    <mergeCell ref="AB55:AE55"/>
    <mergeCell ref="AB56:AE56"/>
    <mergeCell ref="AB57:AE57"/>
    <mergeCell ref="AB58:AE58"/>
    <mergeCell ref="AB59:AC59"/>
    <mergeCell ref="AA60:AH60"/>
    <mergeCell ref="A52:B52"/>
    <mergeCell ref="C52:I52"/>
    <mergeCell ref="J52:K52"/>
    <mergeCell ref="L52:T52"/>
    <mergeCell ref="V52:X52"/>
    <mergeCell ref="H53:I53"/>
    <mergeCell ref="S53:T53"/>
    <mergeCell ref="A63:T63"/>
    <mergeCell ref="A64:T64"/>
  </mergeCells>
  <phoneticPr fontId="3" type="noConversion"/>
  <conditionalFormatting sqref="B18:B24 B30:B36 B6:B12 B42:B48">
    <cfRule type="cellIs" dxfId="313" priority="46" stopIfTrue="1" operator="equal">
      <formula>0</formula>
    </cfRule>
  </conditionalFormatting>
  <conditionalFormatting sqref="C13:G13 C25:G25 C37:G37 C49:G49 N25:S25 N37:S37 N49:S49 K13 N13:S13">
    <cfRule type="cellIs" dxfId="312" priority="45" stopIfTrue="1" operator="equal">
      <formula>0</formula>
    </cfRule>
  </conditionalFormatting>
  <conditionalFormatting sqref="K25">
    <cfRule type="cellIs" dxfId="311" priority="44" stopIfTrue="1" operator="equal">
      <formula>0</formula>
    </cfRule>
  </conditionalFormatting>
  <conditionalFormatting sqref="K37">
    <cfRule type="cellIs" dxfId="310" priority="43" stopIfTrue="1" operator="equal">
      <formula>0</formula>
    </cfRule>
  </conditionalFormatting>
  <conditionalFormatting sqref="K49">
    <cfRule type="cellIs" dxfId="309" priority="42" stopIfTrue="1" operator="equal">
      <formula>0</formula>
    </cfRule>
  </conditionalFormatting>
  <conditionalFormatting sqref="L25 L37 L49 L13">
    <cfRule type="cellIs" dxfId="308" priority="41" stopIfTrue="1" operator="equal">
      <formula>0</formula>
    </cfRule>
  </conditionalFormatting>
  <conditionalFormatting sqref="J13">
    <cfRule type="cellIs" dxfId="307" priority="40" stopIfTrue="1" operator="equal">
      <formula>0</formula>
    </cfRule>
  </conditionalFormatting>
  <conditionalFormatting sqref="J25">
    <cfRule type="cellIs" dxfId="306" priority="39" stopIfTrue="1" operator="equal">
      <formula>0</formula>
    </cfRule>
  </conditionalFormatting>
  <conditionalFormatting sqref="J49">
    <cfRule type="cellIs" dxfId="305" priority="38" stopIfTrue="1" operator="equal">
      <formula>0</formula>
    </cfRule>
  </conditionalFormatting>
  <conditionalFormatting sqref="V13:X13">
    <cfRule type="cellIs" dxfId="304" priority="37" stopIfTrue="1" operator="equal">
      <formula>0</formula>
    </cfRule>
  </conditionalFormatting>
  <conditionalFormatting sqref="V25:X25">
    <cfRule type="cellIs" dxfId="303" priority="36" stopIfTrue="1" operator="equal">
      <formula>0</formula>
    </cfRule>
  </conditionalFormatting>
  <conditionalFormatting sqref="V37:X37">
    <cfRule type="cellIs" dxfId="302" priority="35" stopIfTrue="1" operator="equal">
      <formula>0</formula>
    </cfRule>
  </conditionalFormatting>
  <conditionalFormatting sqref="V49:X49">
    <cfRule type="cellIs" dxfId="301" priority="34" stopIfTrue="1" operator="equal">
      <formula>0</formula>
    </cfRule>
  </conditionalFormatting>
  <conditionalFormatting sqref="J37">
    <cfRule type="cellIs" dxfId="300" priority="33" stopIfTrue="1" operator="equal">
      <formula>0</formula>
    </cfRule>
  </conditionalFormatting>
  <conditionalFormatting sqref="AD15">
    <cfRule type="cellIs" dxfId="299" priority="32" stopIfTrue="1" operator="lessThan">
      <formula>0</formula>
    </cfRule>
  </conditionalFormatting>
  <conditionalFormatting sqref="AG23:AH27 AG30:AH30 AH28 AH31 AG32:AH41 AG49:AH49 AG44:AH47">
    <cfRule type="cellIs" dxfId="298" priority="31" stopIfTrue="1" operator="equal">
      <formula>0</formula>
    </cfRule>
  </conditionalFormatting>
  <conditionalFormatting sqref="AG31">
    <cfRule type="cellIs" dxfId="297" priority="28" stopIfTrue="1" operator="equal">
      <formula>0</formula>
    </cfRule>
  </conditionalFormatting>
  <conditionalFormatting sqref="AG57:AH57 AG41:AH41">
    <cfRule type="cellIs" dxfId="296" priority="27" stopIfTrue="1" operator="equal">
      <formula>0</formula>
    </cfRule>
  </conditionalFormatting>
  <conditionalFormatting sqref="AG59:AH59">
    <cfRule type="cellIs" dxfId="295" priority="25" stopIfTrue="1" operator="equal">
      <formula>0</formula>
    </cfRule>
  </conditionalFormatting>
  <conditionalFormatting sqref="AG28">
    <cfRule type="cellIs" dxfId="294" priority="30" stopIfTrue="1" operator="equal">
      <formula>0</formula>
    </cfRule>
  </conditionalFormatting>
  <conditionalFormatting sqref="AG58:AH58">
    <cfRule type="cellIs" dxfId="293" priority="24" stopIfTrue="1" operator="equal">
      <formula>0</formula>
    </cfRule>
  </conditionalFormatting>
  <conditionalFormatting sqref="AG45:AH45">
    <cfRule type="cellIs" dxfId="292" priority="29" stopIfTrue="1" operator="equal">
      <formula>0</formula>
    </cfRule>
  </conditionalFormatting>
  <conditionalFormatting sqref="AG44:AH44">
    <cfRule type="cellIs" dxfId="291" priority="26" stopIfTrue="1" operator="equal">
      <formula>0</formula>
    </cfRule>
  </conditionalFormatting>
  <conditionalFormatting sqref="AG48:AH48">
    <cfRule type="cellIs" dxfId="290" priority="23" stopIfTrue="1" operator="equal">
      <formula>0</formula>
    </cfRule>
  </conditionalFormatting>
  <conditionalFormatting sqref="AG50:AH52">
    <cfRule type="cellIs" dxfId="289" priority="22" stopIfTrue="1" operator="equal">
      <formula>0</formula>
    </cfRule>
  </conditionalFormatting>
  <conditionalFormatting sqref="AG42:AH42">
    <cfRule type="cellIs" dxfId="288" priority="21" stopIfTrue="1" operator="equal">
      <formula>0</formula>
    </cfRule>
  </conditionalFormatting>
  <conditionalFormatting sqref="AG42:AH42">
    <cfRule type="cellIs" dxfId="287" priority="20" stopIfTrue="1" operator="equal">
      <formula>0</formula>
    </cfRule>
  </conditionalFormatting>
  <conditionalFormatting sqref="AG43:AH43">
    <cfRule type="cellIs" dxfId="286" priority="19" stopIfTrue="1" operator="equal">
      <formula>0</formula>
    </cfRule>
  </conditionalFormatting>
  <conditionalFormatting sqref="AG43:AH43">
    <cfRule type="cellIs" dxfId="285" priority="18" stopIfTrue="1" operator="equal">
      <formula>0</formula>
    </cfRule>
  </conditionalFormatting>
  <conditionalFormatting sqref="H25:I25">
    <cfRule type="cellIs" dxfId="284" priority="17" stopIfTrue="1" operator="equal">
      <formula>0</formula>
    </cfRule>
  </conditionalFormatting>
  <conditionalFormatting sqref="H13:I13">
    <cfRule type="cellIs" dxfId="283" priority="16" stopIfTrue="1" operator="equal">
      <formula>0</formula>
    </cfRule>
  </conditionalFormatting>
  <conditionalFormatting sqref="H37:I37">
    <cfRule type="cellIs" dxfId="282" priority="15" stopIfTrue="1" operator="equal">
      <formula>0</formula>
    </cfRule>
  </conditionalFormatting>
  <conditionalFormatting sqref="H49:I49">
    <cfRule type="cellIs" dxfId="281" priority="14" stopIfTrue="1" operator="equal">
      <formula>0</formula>
    </cfRule>
  </conditionalFormatting>
  <conditionalFormatting sqref="AG53:AH55">
    <cfRule type="cellIs" dxfId="280" priority="13" stopIfTrue="1" operator="equal">
      <formula>0</formula>
    </cfRule>
  </conditionalFormatting>
  <conditionalFormatting sqref="M13">
    <cfRule type="cellIs" dxfId="279" priority="12" stopIfTrue="1" operator="equal">
      <formula>0</formula>
    </cfRule>
  </conditionalFormatting>
  <conditionalFormatting sqref="M25">
    <cfRule type="cellIs" dxfId="278" priority="11" stopIfTrue="1" operator="equal">
      <formula>0</formula>
    </cfRule>
  </conditionalFormatting>
  <conditionalFormatting sqref="M37">
    <cfRule type="cellIs" dxfId="277" priority="10" stopIfTrue="1" operator="equal">
      <formula>0</formula>
    </cfRule>
  </conditionalFormatting>
  <conditionalFormatting sqref="M49">
    <cfRule type="cellIs" dxfId="276" priority="9" stopIfTrue="1" operator="equal">
      <formula>0</formula>
    </cfRule>
  </conditionalFormatting>
  <conditionalFormatting sqref="B54:B60">
    <cfRule type="cellIs" dxfId="275" priority="8" stopIfTrue="1" operator="equal">
      <formula>0</formula>
    </cfRule>
  </conditionalFormatting>
  <conditionalFormatting sqref="C61:G61 N61:S61">
    <cfRule type="cellIs" dxfId="274" priority="7" stopIfTrue="1" operator="equal">
      <formula>0</formula>
    </cfRule>
  </conditionalFormatting>
  <conditionalFormatting sqref="K61">
    <cfRule type="cellIs" dxfId="273" priority="6" stopIfTrue="1" operator="equal">
      <formula>0</formula>
    </cfRule>
  </conditionalFormatting>
  <conditionalFormatting sqref="L61">
    <cfRule type="cellIs" dxfId="272" priority="5" stopIfTrue="1" operator="equal">
      <formula>0</formula>
    </cfRule>
  </conditionalFormatting>
  <conditionalFormatting sqref="J61">
    <cfRule type="cellIs" dxfId="271" priority="4" stopIfTrue="1" operator="equal">
      <formula>0</formula>
    </cfRule>
  </conditionalFormatting>
  <conditionalFormatting sqref="V61:X61">
    <cfRule type="cellIs" dxfId="270" priority="3" stopIfTrue="1" operator="equal">
      <formula>0</formula>
    </cfRule>
  </conditionalFormatting>
  <conditionalFormatting sqref="H61:I61">
    <cfRule type="cellIs" dxfId="269" priority="2" stopIfTrue="1" operator="equal">
      <formula>0</formula>
    </cfRule>
  </conditionalFormatting>
  <conditionalFormatting sqref="M61">
    <cfRule type="cellIs" dxfId="268" priority="1" stopIfTrue="1" operator="equal">
      <formula>0</formula>
    </cfRule>
  </conditionalFormatting>
  <dataValidations count="5">
    <dataValidation type="date" allowBlank="1" showInputMessage="1" sqref="AG8" xr:uid="{E4515921-7A1E-4577-A77E-D1EAB17039D7}">
      <formula1>1</formula1>
      <formula2>73050</formula2>
    </dataValidation>
    <dataValidation type="decimal" allowBlank="1" showInputMessage="1" showErrorMessage="1" errorTitle="Invalid Data Type" error="Please enter a number between 0 and 24." sqref="C18:C24 C42:C48 C30:C36 C6:C12 C54:C60" xr:uid="{B9015CD5-7DB9-4374-B97A-9CA96F41B1F7}">
      <formula1>0</formula1>
      <formula2>24</formula2>
    </dataValidation>
    <dataValidation type="decimal" allowBlank="1" showInputMessage="1" showErrorMessage="1" sqref="AF6" xr:uid="{89F97EA1-3A50-43EB-AF27-7440C0AADC54}">
      <formula1>0</formula1>
      <formula2>2</formula2>
    </dataValidation>
    <dataValidation type="decimal" allowBlank="1" showInputMessage="1" showErrorMessage="1" sqref="AI11 AD11 AG29 AD16 AG56" xr:uid="{1D6ACB48-58CB-4C1A-87BD-F5384E84A547}">
      <formula1>0</formula1>
      <formula2>300</formula2>
    </dataValidation>
    <dataValidation allowBlank="1" showInputMessage="1" sqref="AD8" xr:uid="{F7640D00-7B77-4051-8A95-4C0FB10D43FB}"/>
  </dataValidations>
  <hyperlinks>
    <hyperlink ref="F65" r:id="rId1" display="http://web.uncg.edu/hrs/PolicyManuals/StaffManual/Section5/" xr:uid="{29953463-F211-44D0-82F7-E54460ED0C6A}"/>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61F416C-CDF8-4F8C-A8A9-865EB064C1F2}">
          <x14:formula1>
            <xm:f>Validation!$F$18:$F$21</xm:f>
          </x14:formula1>
          <xm:sqref>I6:I12 I18:I24 I30:I36 I42:I48 I54:I60</xm:sqref>
        </x14:dataValidation>
        <x14:dataValidation type="list" allowBlank="1" showInputMessage="1" showErrorMessage="1" xr:uid="{F8E68631-AD34-47B4-8513-5858EADD8311}">
          <x14:formula1>
            <xm:f>Validation!$B$18:$B$27</xm:f>
          </x14:formula1>
          <xm:sqref>T6:T12 T54:T60 T42:T48 T30:T36 T18:T24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BC36-42D5-4C7A-98C9-1859F2FD8FEE}">
  <sheetPr>
    <tabColor theme="3" tint="0.79998168889431442"/>
    <pageSetUpPr fitToPage="1"/>
  </sheetPr>
  <dimension ref="A2:AU70"/>
  <sheetViews>
    <sheetView showGridLines="0" topLeftCell="A19" zoomScale="85" zoomScaleNormal="85" zoomScalePageLayoutView="40" workbookViewId="0">
      <selection activeCell="J42" sqref="J42"/>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3" width="7.453125" style="2" hidden="1" customWidth="1"/>
    <col min="44" max="44" width="3.453125" style="2" hidden="1" customWidth="1"/>
    <col min="45" max="45" width="7.453125" style="2" hidden="1" customWidth="1"/>
    <col min="46" max="46" width="7.453125" style="2" customWidth="1"/>
    <col min="47" max="16384" width="7.453125" style="2"/>
  </cols>
  <sheetData>
    <row r="2" spans="1:45" ht="13">
      <c r="U2" s="3"/>
      <c r="AK2" s="65"/>
      <c r="AL2" s="424" t="s">
        <v>277</v>
      </c>
      <c r="AM2" s="424"/>
      <c r="AN2" s="424"/>
      <c r="AO2" s="424"/>
      <c r="AP2" s="424"/>
      <c r="AQ2" s="354"/>
      <c r="AR2" s="285"/>
    </row>
    <row r="3" spans="1:45"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70"/>
      <c r="AR3" s="286"/>
    </row>
    <row r="4" spans="1:45"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353" t="s">
        <v>22</v>
      </c>
      <c r="AM4" s="510" t="s">
        <v>78</v>
      </c>
      <c r="AN4" s="511"/>
      <c r="AO4" s="511"/>
      <c r="AP4" s="511"/>
      <c r="AQ4" s="512"/>
      <c r="AR4" s="286"/>
    </row>
    <row r="5" spans="1:45"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356" t="s">
        <v>79</v>
      </c>
      <c r="AN5" s="356" t="s">
        <v>80</v>
      </c>
      <c r="AO5" s="356" t="s">
        <v>85</v>
      </c>
      <c r="AP5" s="356" t="s">
        <v>89</v>
      </c>
      <c r="AQ5" s="356" t="s">
        <v>300</v>
      </c>
      <c r="AR5" s="286"/>
    </row>
    <row r="6" spans="1:45" ht="13">
      <c r="A6" s="56" t="s">
        <v>27</v>
      </c>
      <c r="B6" s="57">
        <f>IF(WEEKDAY(AD8)=1,AD8,0)</f>
        <v>43954</v>
      </c>
      <c r="C6" s="102"/>
      <c r="D6" s="102"/>
      <c r="E6" s="102"/>
      <c r="F6" s="102"/>
      <c r="G6" s="102"/>
      <c r="H6" s="102"/>
      <c r="I6" s="102"/>
      <c r="J6" s="102"/>
      <c r="K6" s="102"/>
      <c r="L6" s="102"/>
      <c r="M6" s="102"/>
      <c r="N6" s="102"/>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59">
        <f>G6</f>
        <v>0</v>
      </c>
      <c r="AR6" s="286"/>
    </row>
    <row r="7" spans="1:45" ht="13">
      <c r="A7" s="56" t="s">
        <v>28</v>
      </c>
      <c r="B7" s="57">
        <f>IF(WEEKDAY($AD$8)=2,$AD$8,IF(B6&lt;&gt;0,B6+1,0))</f>
        <v>43955</v>
      </c>
      <c r="C7" s="102"/>
      <c r="D7" s="102"/>
      <c r="E7" s="102"/>
      <c r="F7" s="102"/>
      <c r="G7" s="102"/>
      <c r="H7" s="102"/>
      <c r="I7" s="102"/>
      <c r="J7" s="102"/>
      <c r="K7" s="102"/>
      <c r="L7" s="102"/>
      <c r="M7" s="102"/>
      <c r="N7" s="102"/>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59">
        <f t="shared" ref="AQ7:AQ12" si="4">G7</f>
        <v>0</v>
      </c>
      <c r="AR7" s="286"/>
    </row>
    <row r="8" spans="1:45" ht="13">
      <c r="A8" s="56" t="s">
        <v>29</v>
      </c>
      <c r="B8" s="57">
        <f>IF(WEEKDAY($AD$8)=3,$AD$8,IF(B7&lt;&gt;0,B7+1,0))</f>
        <v>43956</v>
      </c>
      <c r="C8" s="102"/>
      <c r="D8" s="102"/>
      <c r="E8" s="102"/>
      <c r="F8" s="102"/>
      <c r="G8" s="102"/>
      <c r="H8" s="102"/>
      <c r="I8" s="102"/>
      <c r="J8" s="102"/>
      <c r="K8" s="102"/>
      <c r="L8" s="102"/>
      <c r="M8" s="102"/>
      <c r="N8" s="102"/>
      <c r="O8" s="102"/>
      <c r="P8" s="102"/>
      <c r="Q8" s="102"/>
      <c r="R8" s="102"/>
      <c r="S8" s="102"/>
      <c r="T8" s="104"/>
      <c r="U8" s="6"/>
      <c r="V8" s="113"/>
      <c r="W8" s="200"/>
      <c r="X8" s="198"/>
      <c r="AA8" s="420" t="str">
        <f>Validation!B9</f>
        <v>June (2020)</v>
      </c>
      <c r="AB8" s="421"/>
      <c r="AC8" s="3"/>
      <c r="AD8" s="422">
        <f>VLOOKUP(AA8,Validation!B4:F15,2,FALSE)</f>
        <v>43954</v>
      </c>
      <c r="AE8" s="423"/>
      <c r="AF8" s="3"/>
      <c r="AG8" s="422">
        <f>VLOOKUP(AA8,Validation!B4:F15,4,FALSE)</f>
        <v>43981</v>
      </c>
      <c r="AH8" s="423"/>
      <c r="AI8" s="3"/>
      <c r="AJ8" s="3"/>
      <c r="AK8" s="71"/>
      <c r="AL8" s="56" t="s">
        <v>29</v>
      </c>
      <c r="AM8" s="59">
        <f t="shared" si="0"/>
        <v>0</v>
      </c>
      <c r="AN8" s="59">
        <f t="shared" si="1"/>
        <v>0</v>
      </c>
      <c r="AO8" s="59">
        <f t="shared" si="2"/>
        <v>0</v>
      </c>
      <c r="AP8" s="59">
        <f t="shared" si="3"/>
        <v>0</v>
      </c>
      <c r="AQ8" s="59">
        <f t="shared" si="4"/>
        <v>0</v>
      </c>
      <c r="AR8" s="286"/>
    </row>
    <row r="9" spans="1:45" ht="13.5" thickBot="1">
      <c r="A9" s="56" t="s">
        <v>30</v>
      </c>
      <c r="B9" s="57">
        <f>IF(WEEKDAY($AD$8)=4,$AD$8,IF(B8&lt;&gt;0,B8+1,0))</f>
        <v>43957</v>
      </c>
      <c r="C9" s="102"/>
      <c r="D9" s="102"/>
      <c r="E9" s="102"/>
      <c r="F9" s="102"/>
      <c r="G9" s="102"/>
      <c r="H9" s="102"/>
      <c r="I9" s="102"/>
      <c r="J9" s="102"/>
      <c r="K9" s="102"/>
      <c r="L9" s="102"/>
      <c r="M9" s="102"/>
      <c r="N9" s="102"/>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59">
        <f t="shared" si="4"/>
        <v>0</v>
      </c>
      <c r="AR9" s="286"/>
    </row>
    <row r="10" spans="1:45" ht="13.5" thickTop="1">
      <c r="A10" s="56" t="s">
        <v>31</v>
      </c>
      <c r="B10" s="57">
        <f>IF(WEEKDAY($AD$8)=5,$AD$8,IF(B9&lt;&gt;0,B9+1,0))</f>
        <v>43958</v>
      </c>
      <c r="C10" s="102"/>
      <c r="D10" s="102"/>
      <c r="E10" s="102"/>
      <c r="F10" s="102"/>
      <c r="G10" s="102"/>
      <c r="H10" s="102"/>
      <c r="I10" s="102"/>
      <c r="J10" s="102"/>
      <c r="K10" s="102"/>
      <c r="L10" s="102"/>
      <c r="M10" s="102"/>
      <c r="N10" s="102"/>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59">
        <f t="shared" si="4"/>
        <v>0</v>
      </c>
      <c r="AR10" s="286"/>
    </row>
    <row r="11" spans="1:45" ht="13">
      <c r="A11" s="56" t="s">
        <v>32</v>
      </c>
      <c r="B11" s="57">
        <f>IF(WEEKDAY($AD$8)=6,$AD$8,IF(B10&lt;&gt;0,B10+1,0))</f>
        <v>43959</v>
      </c>
      <c r="C11" s="102"/>
      <c r="D11" s="102"/>
      <c r="E11" s="102"/>
      <c r="F11" s="102"/>
      <c r="G11" s="102"/>
      <c r="H11" s="102"/>
      <c r="I11" s="102"/>
      <c r="J11" s="102"/>
      <c r="K11" s="102"/>
      <c r="L11" s="102"/>
      <c r="M11" s="102"/>
      <c r="N11" s="102"/>
      <c r="O11" s="102"/>
      <c r="P11" s="102"/>
      <c r="Q11" s="102"/>
      <c r="R11" s="102"/>
      <c r="S11" s="102"/>
      <c r="T11" s="104"/>
      <c r="U11" s="6"/>
      <c r="V11" s="113"/>
      <c r="W11" s="200"/>
      <c r="X11" s="198"/>
      <c r="Z11" s="48"/>
      <c r="AA11" s="416" t="s">
        <v>158</v>
      </c>
      <c r="AB11" s="417"/>
      <c r="AC11" s="417"/>
      <c r="AD11" s="143">
        <f>May!AD15</f>
        <v>0</v>
      </c>
      <c r="AE11" s="152"/>
      <c r="AF11" s="416" t="s">
        <v>162</v>
      </c>
      <c r="AG11" s="417"/>
      <c r="AH11" s="143">
        <f>May!AH15</f>
        <v>0</v>
      </c>
      <c r="AI11" s="47"/>
      <c r="AK11" s="73"/>
      <c r="AL11" s="56" t="s">
        <v>32</v>
      </c>
      <c r="AM11" s="59">
        <f t="shared" si="0"/>
        <v>0</v>
      </c>
      <c r="AN11" s="59">
        <f t="shared" si="1"/>
        <v>0</v>
      </c>
      <c r="AO11" s="59">
        <f t="shared" si="2"/>
        <v>0</v>
      </c>
      <c r="AP11" s="59">
        <f t="shared" si="3"/>
        <v>0</v>
      </c>
      <c r="AQ11" s="59">
        <f t="shared" si="4"/>
        <v>0</v>
      </c>
      <c r="AR11" s="286"/>
    </row>
    <row r="12" spans="1:45" ht="13">
      <c r="A12" s="56" t="s">
        <v>33</v>
      </c>
      <c r="B12" s="57">
        <f>IF(WEEKDAY($AD$8)=7,$AD$8,IF(B11&lt;&gt;0,B11+1,0))</f>
        <v>43960</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59">
        <f t="shared" si="4"/>
        <v>0</v>
      </c>
      <c r="AR12" s="286"/>
      <c r="AS12" s="5"/>
    </row>
    <row r="13" spans="1:45" ht="13">
      <c r="A13" s="282" t="s">
        <v>34</v>
      </c>
      <c r="B13" s="60"/>
      <c r="C13" s="61">
        <f t="shared" ref="C13:S13" si="5">SUMIF($B6:$B12,"&lt;&gt;0",C6:C12)</f>
        <v>0</v>
      </c>
      <c r="D13" s="61">
        <f t="shared" si="5"/>
        <v>0</v>
      </c>
      <c r="E13" s="61">
        <f t="shared" si="5"/>
        <v>0</v>
      </c>
      <c r="F13" s="61">
        <f t="shared" si="5"/>
        <v>0</v>
      </c>
      <c r="G13" s="61">
        <f t="shared" si="5"/>
        <v>0</v>
      </c>
      <c r="H13" s="61"/>
      <c r="I13" s="61"/>
      <c r="J13" s="101">
        <f>SUMIF($B6:$B12,"&lt;&gt;0",J6:J12)</f>
        <v>0</v>
      </c>
      <c r="K13" s="101">
        <f t="shared" si="5"/>
        <v>0</v>
      </c>
      <c r="L13" s="61">
        <f t="shared" si="5"/>
        <v>0</v>
      </c>
      <c r="M13" s="61">
        <f t="shared" si="5"/>
        <v>0</v>
      </c>
      <c r="N13" s="100">
        <f t="shared" si="5"/>
        <v>0</v>
      </c>
      <c r="O13" s="61">
        <f t="shared" si="5"/>
        <v>0</v>
      </c>
      <c r="P13" s="61">
        <f t="shared" si="5"/>
        <v>0</v>
      </c>
      <c r="Q13" s="61">
        <f t="shared" si="5"/>
        <v>0</v>
      </c>
      <c r="R13" s="61">
        <f t="shared" si="5"/>
        <v>0</v>
      </c>
      <c r="S13" s="61">
        <f t="shared" si="5"/>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Q13" si="6">SUM(AN6:AN12)</f>
        <v>0</v>
      </c>
      <c r="AO13" s="188">
        <f t="shared" si="6"/>
        <v>0</v>
      </c>
      <c r="AP13" s="188">
        <f t="shared" si="6"/>
        <v>0</v>
      </c>
      <c r="AQ13" s="188">
        <f t="shared" si="6"/>
        <v>0</v>
      </c>
      <c r="AR13" s="286"/>
    </row>
    <row r="14" spans="1:45"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70"/>
      <c r="AR14" s="286"/>
    </row>
    <row r="15" spans="1:45"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70"/>
      <c r="AR15" s="286"/>
    </row>
    <row r="16" spans="1:45"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May!AD19</f>
        <v>0</v>
      </c>
      <c r="AE16" s="7"/>
      <c r="AF16" s="334"/>
      <c r="AG16" s="334"/>
      <c r="AH16" s="335"/>
      <c r="AI16" s="3"/>
      <c r="AJ16" s="3"/>
      <c r="AK16" s="71"/>
      <c r="AL16" s="54" t="s">
        <v>23</v>
      </c>
      <c r="AM16" s="510" t="s">
        <v>78</v>
      </c>
      <c r="AN16" s="511"/>
      <c r="AO16" s="511"/>
      <c r="AP16" s="511"/>
      <c r="AQ16" s="512"/>
      <c r="AR16" s="286"/>
    </row>
    <row r="17" spans="1:44"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356" t="s">
        <v>300</v>
      </c>
      <c r="AR17" s="286"/>
    </row>
    <row r="18" spans="1:44" ht="13.5" thickBot="1">
      <c r="A18" s="53" t="s">
        <v>27</v>
      </c>
      <c r="B18" s="63">
        <f>IF(B12&lt;&gt;0,IF(SUM(B12+1)&gt;$AG$8,0, SUM(B12+1)),0)</f>
        <v>43961</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7">J18</f>
        <v>0</v>
      </c>
      <c r="AN18" s="59">
        <f t="shared" ref="AN18:AN24" si="8">L18</f>
        <v>0</v>
      </c>
      <c r="AO18" s="59">
        <f t="shared" ref="AO18:AO24" si="9">IF($W$13&gt;0,V18,0)</f>
        <v>0</v>
      </c>
      <c r="AP18" s="59">
        <f t="shared" ref="AP18:AP24" si="10">IF(E18&gt;8,8,E18)</f>
        <v>0</v>
      </c>
      <c r="AQ18" s="59">
        <f>G18</f>
        <v>0</v>
      </c>
      <c r="AR18" s="286"/>
    </row>
    <row r="19" spans="1:44" ht="14" thickTop="1" thickBot="1">
      <c r="A19" s="53" t="s">
        <v>28</v>
      </c>
      <c r="B19" s="63">
        <f t="shared" ref="B19:B24" si="11">IF(B18&lt;&gt;0,IF(SUM(B18+1)&gt;$AG$8,0, SUM(B18+1)),0)</f>
        <v>43962</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7"/>
        <v>0</v>
      </c>
      <c r="AN19" s="59">
        <f t="shared" si="8"/>
        <v>0</v>
      </c>
      <c r="AO19" s="59">
        <f t="shared" si="9"/>
        <v>0</v>
      </c>
      <c r="AP19" s="59">
        <f t="shared" si="10"/>
        <v>0</v>
      </c>
      <c r="AQ19" s="59">
        <f t="shared" ref="AQ19:AQ23" si="12">G19</f>
        <v>0</v>
      </c>
      <c r="AR19" s="286"/>
    </row>
    <row r="20" spans="1:44" ht="14.5" thickTop="1">
      <c r="A20" s="53" t="s">
        <v>29</v>
      </c>
      <c r="B20" s="63">
        <f t="shared" si="11"/>
        <v>43963</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7"/>
        <v>0</v>
      </c>
      <c r="AN20" s="59">
        <f t="shared" si="8"/>
        <v>0</v>
      </c>
      <c r="AO20" s="59">
        <f t="shared" si="9"/>
        <v>0</v>
      </c>
      <c r="AP20" s="59">
        <f t="shared" si="10"/>
        <v>0</v>
      </c>
      <c r="AQ20" s="59">
        <f t="shared" si="12"/>
        <v>0</v>
      </c>
      <c r="AR20" s="286"/>
    </row>
    <row r="21" spans="1:44" ht="14.5" thickBot="1">
      <c r="A21" s="53" t="s">
        <v>30</v>
      </c>
      <c r="B21" s="63">
        <f t="shared" si="11"/>
        <v>43964</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7"/>
        <v>0</v>
      </c>
      <c r="AN21" s="59">
        <f t="shared" si="8"/>
        <v>0</v>
      </c>
      <c r="AO21" s="59">
        <f t="shared" si="9"/>
        <v>0</v>
      </c>
      <c r="AP21" s="59">
        <f t="shared" si="10"/>
        <v>0</v>
      </c>
      <c r="AQ21" s="59">
        <f t="shared" si="12"/>
        <v>0</v>
      </c>
      <c r="AR21" s="286"/>
    </row>
    <row r="22" spans="1:44" ht="14.5" thickTop="1">
      <c r="A22" s="53" t="s">
        <v>31</v>
      </c>
      <c r="B22" s="63">
        <f t="shared" si="11"/>
        <v>43965</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7"/>
        <v>0</v>
      </c>
      <c r="AN22" s="59">
        <f t="shared" si="8"/>
        <v>0</v>
      </c>
      <c r="AO22" s="59">
        <f t="shared" si="9"/>
        <v>0</v>
      </c>
      <c r="AP22" s="59">
        <f t="shared" si="10"/>
        <v>0</v>
      </c>
      <c r="AQ22" s="59">
        <f t="shared" si="12"/>
        <v>0</v>
      </c>
      <c r="AR22" s="286"/>
    </row>
    <row r="23" spans="1:44" ht="14">
      <c r="A23" s="53" t="s">
        <v>32</v>
      </c>
      <c r="B23" s="63">
        <f t="shared" si="11"/>
        <v>43966</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7"/>
        <v>0</v>
      </c>
      <c r="AN23" s="59">
        <f t="shared" si="8"/>
        <v>0</v>
      </c>
      <c r="AO23" s="59">
        <f t="shared" si="9"/>
        <v>0</v>
      </c>
      <c r="AP23" s="59">
        <f t="shared" si="10"/>
        <v>0</v>
      </c>
      <c r="AQ23" s="59">
        <f t="shared" si="12"/>
        <v>0</v>
      </c>
      <c r="AR23" s="286"/>
    </row>
    <row r="24" spans="1:44" ht="14.5" thickBot="1">
      <c r="A24" s="53" t="s">
        <v>33</v>
      </c>
      <c r="B24" s="63">
        <f t="shared" si="11"/>
        <v>43967</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7"/>
        <v>0</v>
      </c>
      <c r="AN24" s="59">
        <f t="shared" si="8"/>
        <v>0</v>
      </c>
      <c r="AO24" s="59">
        <f t="shared" si="9"/>
        <v>0</v>
      </c>
      <c r="AP24" s="59">
        <f t="shared" si="10"/>
        <v>0</v>
      </c>
      <c r="AQ24" s="59">
        <v>0</v>
      </c>
      <c r="AR24" s="286"/>
    </row>
    <row r="25" spans="1:44" ht="14.5" thickTop="1">
      <c r="A25" s="62" t="s">
        <v>34</v>
      </c>
      <c r="B25" s="52"/>
      <c r="C25" s="61">
        <f>SUMIF($B18:$B24,"&lt;&gt;0",C18:C24)</f>
        <v>0</v>
      </c>
      <c r="D25" s="61">
        <f t="shared" ref="D25:S25" si="13">SUMIF($B18:$B24,"&lt;&gt;0",D18:D24)</f>
        <v>0</v>
      </c>
      <c r="E25" s="61">
        <f t="shared" si="13"/>
        <v>0</v>
      </c>
      <c r="F25" s="61">
        <f t="shared" si="13"/>
        <v>0</v>
      </c>
      <c r="G25" s="61">
        <f t="shared" si="13"/>
        <v>0</v>
      </c>
      <c r="H25" s="61"/>
      <c r="I25" s="61"/>
      <c r="J25" s="101">
        <f t="shared" si="13"/>
        <v>0</v>
      </c>
      <c r="K25" s="101">
        <f t="shared" si="13"/>
        <v>0</v>
      </c>
      <c r="L25" s="61">
        <f t="shared" si="13"/>
        <v>0</v>
      </c>
      <c r="M25" s="61">
        <f t="shared" si="13"/>
        <v>0</v>
      </c>
      <c r="N25" s="61">
        <f t="shared" si="13"/>
        <v>0</v>
      </c>
      <c r="O25" s="61">
        <f t="shared" si="13"/>
        <v>0</v>
      </c>
      <c r="P25" s="61">
        <f t="shared" si="13"/>
        <v>0</v>
      </c>
      <c r="Q25" s="61">
        <f t="shared" si="13"/>
        <v>0</v>
      </c>
      <c r="R25" s="61">
        <f t="shared" si="13"/>
        <v>0</v>
      </c>
      <c r="S25" s="61">
        <f t="shared" si="13"/>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Q25" si="14">SUM(AN18:AN24)</f>
        <v>0</v>
      </c>
      <c r="AO25" s="188">
        <f t="shared" si="14"/>
        <v>0</v>
      </c>
      <c r="AP25" s="188">
        <f t="shared" si="14"/>
        <v>0</v>
      </c>
      <c r="AQ25" s="188">
        <f t="shared" si="14"/>
        <v>0</v>
      </c>
      <c r="AR25" s="286"/>
    </row>
    <row r="26" spans="1:44"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70"/>
      <c r="AR26" s="286"/>
    </row>
    <row r="27" spans="1:44"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70"/>
      <c r="AR27" s="286"/>
    </row>
    <row r="28" spans="1:44"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510" t="s">
        <v>78</v>
      </c>
      <c r="AN28" s="511"/>
      <c r="AO28" s="511"/>
      <c r="AP28" s="511"/>
      <c r="AQ28" s="512"/>
      <c r="AR28" s="286"/>
    </row>
    <row r="29" spans="1:44"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356" t="s">
        <v>300</v>
      </c>
      <c r="AR29" s="286"/>
    </row>
    <row r="30" spans="1:44" ht="14.5" thickTop="1">
      <c r="A30" s="53" t="s">
        <v>27</v>
      </c>
      <c r="B30" s="63">
        <f>IF(B24&lt;&gt;0,IF(SUM(B24+1)&gt;$AG$8,0, SUM(B24+1)),0)</f>
        <v>43968</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5">J30</f>
        <v>0</v>
      </c>
      <c r="AN30" s="59">
        <f t="shared" ref="AN30:AN36" si="16">L30</f>
        <v>0</v>
      </c>
      <c r="AO30" s="59">
        <f t="shared" ref="AO30:AO36" si="17">IF($W$13&gt;0,V30,0)</f>
        <v>0</v>
      </c>
      <c r="AP30" s="59">
        <f t="shared" ref="AP30:AP36" si="18">IF(E30&gt;8,8,E30)</f>
        <v>0</v>
      </c>
      <c r="AQ30" s="59">
        <v>0</v>
      </c>
      <c r="AR30" s="286"/>
    </row>
    <row r="31" spans="1:44" ht="14">
      <c r="A31" s="53" t="s">
        <v>28</v>
      </c>
      <c r="B31" s="63">
        <f t="shared" ref="B31:B36" si="19">IF(B30&lt;&gt;0,IF(SUM(B30+1)&gt;$AG$8,0, SUM(B30+1)),0)</f>
        <v>43969</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5"/>
        <v>0</v>
      </c>
      <c r="AN31" s="59">
        <f t="shared" si="16"/>
        <v>0</v>
      </c>
      <c r="AO31" s="59">
        <f t="shared" si="17"/>
        <v>0</v>
      </c>
      <c r="AP31" s="59">
        <f t="shared" si="18"/>
        <v>0</v>
      </c>
      <c r="AQ31" s="59">
        <v>0</v>
      </c>
      <c r="AR31" s="286"/>
    </row>
    <row r="32" spans="1:44" ht="14">
      <c r="A32" s="53" t="s">
        <v>29</v>
      </c>
      <c r="B32" s="63">
        <f t="shared" si="19"/>
        <v>43970</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5"/>
        <v>0</v>
      </c>
      <c r="AN32" s="59">
        <f t="shared" si="16"/>
        <v>0</v>
      </c>
      <c r="AO32" s="59">
        <f t="shared" si="17"/>
        <v>0</v>
      </c>
      <c r="AP32" s="59">
        <f t="shared" si="18"/>
        <v>0</v>
      </c>
      <c r="AQ32" s="59">
        <v>0</v>
      </c>
      <c r="AR32" s="286"/>
    </row>
    <row r="33" spans="1:47" ht="14">
      <c r="A33" s="53" t="s">
        <v>30</v>
      </c>
      <c r="B33" s="63">
        <f t="shared" si="19"/>
        <v>43971</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5"/>
        <v>0</v>
      </c>
      <c r="AN33" s="59">
        <f t="shared" si="16"/>
        <v>0</v>
      </c>
      <c r="AO33" s="59">
        <f t="shared" si="17"/>
        <v>0</v>
      </c>
      <c r="AP33" s="59">
        <f t="shared" si="18"/>
        <v>0</v>
      </c>
      <c r="AQ33" s="59">
        <v>0</v>
      </c>
      <c r="AR33" s="286"/>
    </row>
    <row r="34" spans="1:47" ht="14.5" thickBot="1">
      <c r="A34" s="53" t="s">
        <v>31</v>
      </c>
      <c r="B34" s="63">
        <f t="shared" si="19"/>
        <v>43972</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5"/>
        <v>0</v>
      </c>
      <c r="AN34" s="59">
        <f t="shared" si="16"/>
        <v>0</v>
      </c>
      <c r="AO34" s="59">
        <f t="shared" si="17"/>
        <v>0</v>
      </c>
      <c r="AP34" s="59">
        <f t="shared" si="18"/>
        <v>0</v>
      </c>
      <c r="AQ34" s="59">
        <v>0</v>
      </c>
      <c r="AR34" s="286"/>
    </row>
    <row r="35" spans="1:47" ht="14.5" thickTop="1">
      <c r="A35" s="53" t="s">
        <v>32</v>
      </c>
      <c r="B35" s="63">
        <f t="shared" si="19"/>
        <v>43973</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5"/>
        <v>0</v>
      </c>
      <c r="AN35" s="59">
        <f t="shared" si="16"/>
        <v>0</v>
      </c>
      <c r="AO35" s="59">
        <f t="shared" si="17"/>
        <v>0</v>
      </c>
      <c r="AP35" s="59">
        <f t="shared" si="18"/>
        <v>0</v>
      </c>
      <c r="AQ35" s="59">
        <v>0</v>
      </c>
      <c r="AR35" s="286"/>
    </row>
    <row r="36" spans="1:47" ht="14.5" thickBot="1">
      <c r="A36" s="53" t="s">
        <v>33</v>
      </c>
      <c r="B36" s="63">
        <f t="shared" si="19"/>
        <v>43974</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5"/>
        <v>0</v>
      </c>
      <c r="AN36" s="59">
        <f t="shared" si="16"/>
        <v>0</v>
      </c>
      <c r="AO36" s="59">
        <f t="shared" si="17"/>
        <v>0</v>
      </c>
      <c r="AP36" s="59">
        <f t="shared" si="18"/>
        <v>0</v>
      </c>
      <c r="AQ36" s="59">
        <v>0</v>
      </c>
      <c r="AR36" s="286"/>
    </row>
    <row r="37" spans="1:47" ht="14.5" thickTop="1">
      <c r="A37" s="62" t="s">
        <v>34</v>
      </c>
      <c r="B37" s="52"/>
      <c r="C37" s="61">
        <f>SUMIF($B30:$B36,"&lt;&gt;0",C30:C36)</f>
        <v>0</v>
      </c>
      <c r="D37" s="61">
        <f t="shared" ref="D37:S37" si="20">SUMIF($B30:$B36,"&lt;&gt;0",D30:D36)</f>
        <v>0</v>
      </c>
      <c r="E37" s="61">
        <f t="shared" si="20"/>
        <v>0</v>
      </c>
      <c r="F37" s="61">
        <f t="shared" si="20"/>
        <v>0</v>
      </c>
      <c r="G37" s="61">
        <f t="shared" si="20"/>
        <v>0</v>
      </c>
      <c r="H37" s="61"/>
      <c r="I37" s="61"/>
      <c r="J37" s="101">
        <f t="shared" si="20"/>
        <v>0</v>
      </c>
      <c r="K37" s="101">
        <f t="shared" si="20"/>
        <v>0</v>
      </c>
      <c r="L37" s="61">
        <f t="shared" si="20"/>
        <v>0</v>
      </c>
      <c r="M37" s="61">
        <f t="shared" si="20"/>
        <v>0</v>
      </c>
      <c r="N37" s="61">
        <f t="shared" si="20"/>
        <v>0</v>
      </c>
      <c r="O37" s="61">
        <f t="shared" si="20"/>
        <v>0</v>
      </c>
      <c r="P37" s="61">
        <f t="shared" si="20"/>
        <v>0</v>
      </c>
      <c r="Q37" s="61">
        <f t="shared" si="20"/>
        <v>0</v>
      </c>
      <c r="R37" s="61">
        <f t="shared" si="20"/>
        <v>0</v>
      </c>
      <c r="S37" s="61">
        <f t="shared" si="20"/>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21">AG37</f>
        <v>0</v>
      </c>
      <c r="AI37" s="3"/>
      <c r="AJ37" s="3"/>
      <c r="AK37" s="71"/>
      <c r="AL37" s="56" t="s">
        <v>34</v>
      </c>
      <c r="AM37" s="188">
        <f>SUM(AM30:AM36)</f>
        <v>0</v>
      </c>
      <c r="AN37" s="188">
        <f t="shared" ref="AN37:AQ37" si="22">SUM(AN30:AN36)</f>
        <v>0</v>
      </c>
      <c r="AO37" s="188">
        <f t="shared" si="22"/>
        <v>0</v>
      </c>
      <c r="AP37" s="188">
        <f t="shared" si="22"/>
        <v>0</v>
      </c>
      <c r="AQ37" s="188">
        <f t="shared" si="22"/>
        <v>0</v>
      </c>
      <c r="AR37" s="286"/>
    </row>
    <row r="38" spans="1:47"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21"/>
        <v>0</v>
      </c>
      <c r="AK38" s="71"/>
      <c r="AL38" s="70"/>
      <c r="AM38" s="70"/>
      <c r="AN38" s="70"/>
      <c r="AO38" s="70"/>
      <c r="AP38" s="70"/>
      <c r="AQ38" s="70"/>
      <c r="AR38" s="286"/>
      <c r="AT38" s="2"/>
      <c r="AU38" s="2"/>
    </row>
    <row r="39" spans="1:47"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21"/>
        <v>0</v>
      </c>
      <c r="AK39" s="71"/>
      <c r="AL39" s="70"/>
      <c r="AM39" s="68"/>
      <c r="AN39" s="68"/>
      <c r="AO39" s="68"/>
      <c r="AP39" s="70"/>
      <c r="AQ39" s="70"/>
      <c r="AR39" s="286"/>
      <c r="AT39" s="2"/>
      <c r="AU39" s="2"/>
    </row>
    <row r="40" spans="1:47"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510" t="s">
        <v>78</v>
      </c>
      <c r="AN40" s="511"/>
      <c r="AO40" s="511"/>
      <c r="AP40" s="511"/>
      <c r="AQ40" s="512"/>
      <c r="AR40" s="286"/>
      <c r="AU40" s="2"/>
    </row>
    <row r="41" spans="1:47"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356" t="s">
        <v>300</v>
      </c>
      <c r="AR41" s="286"/>
    </row>
    <row r="42" spans="1:47" s="3" customFormat="1" ht="14.5" thickTop="1">
      <c r="A42" s="53" t="s">
        <v>27</v>
      </c>
      <c r="B42" s="63">
        <f>IF(B36&lt;&gt;0,IF(SUM(B36+1)&gt;$AG$8,0, SUM(B36+1)),0)</f>
        <v>43975</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3">J42</f>
        <v>0</v>
      </c>
      <c r="AN42" s="59">
        <f t="shared" ref="AN42:AN48" si="24">L42</f>
        <v>0</v>
      </c>
      <c r="AO42" s="59">
        <f t="shared" ref="AO42:AO48" si="25">IF($W$13&gt;0,V42,0)</f>
        <v>0</v>
      </c>
      <c r="AP42" s="59">
        <f t="shared" ref="AP42:AP48" si="26">IF(E42&gt;8,8,E42)</f>
        <v>0</v>
      </c>
      <c r="AQ42" s="59"/>
      <c r="AR42" s="286"/>
    </row>
    <row r="43" spans="1:47" s="3" customFormat="1" ht="14.5" thickBot="1">
      <c r="A43" s="53" t="s">
        <v>28</v>
      </c>
      <c r="B43" s="63">
        <f t="shared" ref="B43:B48" si="27">IF(B42&lt;&gt;0,IF(SUM(B42+1)&gt;$AG$8,0, SUM(B42+1)),0)</f>
        <v>43976</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3"/>
        <v>0</v>
      </c>
      <c r="AN43" s="59">
        <f t="shared" si="24"/>
        <v>0</v>
      </c>
      <c r="AO43" s="59">
        <f t="shared" si="25"/>
        <v>0</v>
      </c>
      <c r="AP43" s="59">
        <f t="shared" si="26"/>
        <v>0</v>
      </c>
      <c r="AQ43" s="59"/>
      <c r="AR43" s="286"/>
    </row>
    <row r="44" spans="1:47" s="3" customFormat="1" ht="14.5" thickTop="1">
      <c r="A44" s="53" t="s">
        <v>29</v>
      </c>
      <c r="B44" s="63">
        <f t="shared" si="27"/>
        <v>43977</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3"/>
        <v>0</v>
      </c>
      <c r="AN44" s="59">
        <f t="shared" si="24"/>
        <v>0</v>
      </c>
      <c r="AO44" s="59">
        <f t="shared" si="25"/>
        <v>0</v>
      </c>
      <c r="AP44" s="59">
        <f t="shared" si="26"/>
        <v>0</v>
      </c>
      <c r="AQ44" s="59"/>
      <c r="AR44" s="286"/>
    </row>
    <row r="45" spans="1:47" s="3" customFormat="1" ht="14">
      <c r="A45" s="53" t="s">
        <v>30</v>
      </c>
      <c r="B45" s="63">
        <f t="shared" si="27"/>
        <v>43978</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21"/>
        <v>0</v>
      </c>
      <c r="AK45" s="71"/>
      <c r="AL45" s="56" t="s">
        <v>30</v>
      </c>
      <c r="AM45" s="59">
        <f t="shared" si="23"/>
        <v>0</v>
      </c>
      <c r="AN45" s="59">
        <f t="shared" si="24"/>
        <v>0</v>
      </c>
      <c r="AO45" s="59">
        <f t="shared" si="25"/>
        <v>0</v>
      </c>
      <c r="AP45" s="59">
        <f t="shared" si="26"/>
        <v>0</v>
      </c>
      <c r="AQ45" s="59"/>
      <c r="AR45" s="286"/>
    </row>
    <row r="46" spans="1:47" s="3" customFormat="1" ht="14">
      <c r="A46" s="53" t="s">
        <v>31</v>
      </c>
      <c r="B46" s="63">
        <f t="shared" si="27"/>
        <v>43979</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21"/>
        <v>0</v>
      </c>
      <c r="AK46" s="71"/>
      <c r="AL46" s="56" t="s">
        <v>31</v>
      </c>
      <c r="AM46" s="59">
        <f t="shared" si="23"/>
        <v>0</v>
      </c>
      <c r="AN46" s="59">
        <f t="shared" si="24"/>
        <v>0</v>
      </c>
      <c r="AO46" s="59">
        <f t="shared" si="25"/>
        <v>0</v>
      </c>
      <c r="AP46" s="59">
        <f t="shared" si="26"/>
        <v>0</v>
      </c>
      <c r="AQ46" s="59"/>
      <c r="AR46" s="286"/>
    </row>
    <row r="47" spans="1:47" s="3" customFormat="1" ht="14">
      <c r="A47" s="53" t="s">
        <v>32</v>
      </c>
      <c r="B47" s="63">
        <f t="shared" si="27"/>
        <v>43980</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21"/>
        <v>0</v>
      </c>
      <c r="AK47" s="71"/>
      <c r="AL47" s="56" t="s">
        <v>32</v>
      </c>
      <c r="AM47" s="59">
        <f t="shared" si="23"/>
        <v>0</v>
      </c>
      <c r="AN47" s="59">
        <f t="shared" si="24"/>
        <v>0</v>
      </c>
      <c r="AO47" s="59">
        <f t="shared" si="25"/>
        <v>0</v>
      </c>
      <c r="AP47" s="59">
        <f t="shared" si="26"/>
        <v>0</v>
      </c>
      <c r="AQ47" s="59"/>
      <c r="AR47" s="286"/>
    </row>
    <row r="48" spans="1:47" s="3" customFormat="1" ht="14.5" thickBot="1">
      <c r="A48" s="53" t="s">
        <v>33</v>
      </c>
      <c r="B48" s="63">
        <f t="shared" si="27"/>
        <v>43981</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8">AG48</f>
        <v>0</v>
      </c>
      <c r="AK48" s="71"/>
      <c r="AL48" s="56" t="s">
        <v>33</v>
      </c>
      <c r="AM48" s="59">
        <f t="shared" si="23"/>
        <v>0</v>
      </c>
      <c r="AN48" s="59">
        <f t="shared" si="24"/>
        <v>0</v>
      </c>
      <c r="AO48" s="59">
        <f t="shared" si="25"/>
        <v>0</v>
      </c>
      <c r="AP48" s="59">
        <f t="shared" si="26"/>
        <v>0</v>
      </c>
      <c r="AQ48" s="59"/>
      <c r="AR48" s="286"/>
    </row>
    <row r="49" spans="1:47" s="3" customFormat="1" ht="14.5" thickTop="1">
      <c r="A49" s="62" t="s">
        <v>34</v>
      </c>
      <c r="B49" s="52"/>
      <c r="C49" s="61">
        <f>SUMIF($B42:$B48,"&lt;&gt;0",C42:C48)</f>
        <v>0</v>
      </c>
      <c r="D49" s="61">
        <f t="shared" ref="D49:S49" si="29">SUMIF($B42:$B48,"&lt;&gt;0",D42:D48)</f>
        <v>0</v>
      </c>
      <c r="E49" s="61">
        <f t="shared" si="29"/>
        <v>0</v>
      </c>
      <c r="F49" s="61">
        <f t="shared" si="29"/>
        <v>0</v>
      </c>
      <c r="G49" s="61">
        <f t="shared" si="29"/>
        <v>0</v>
      </c>
      <c r="H49" s="61"/>
      <c r="I49" s="61"/>
      <c r="J49" s="101">
        <f t="shared" si="29"/>
        <v>0</v>
      </c>
      <c r="K49" s="101">
        <f t="shared" si="29"/>
        <v>0</v>
      </c>
      <c r="L49" s="61">
        <f t="shared" si="29"/>
        <v>0</v>
      </c>
      <c r="M49" s="61">
        <f t="shared" si="29"/>
        <v>0</v>
      </c>
      <c r="N49" s="61">
        <f t="shared" si="29"/>
        <v>0</v>
      </c>
      <c r="O49" s="61">
        <f t="shared" si="29"/>
        <v>0</v>
      </c>
      <c r="P49" s="61">
        <f t="shared" si="29"/>
        <v>0</v>
      </c>
      <c r="Q49" s="61">
        <f t="shared" si="29"/>
        <v>0</v>
      </c>
      <c r="R49" s="61">
        <f t="shared" si="29"/>
        <v>0</v>
      </c>
      <c r="S49" s="61">
        <f t="shared" si="29"/>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8"/>
        <v>0</v>
      </c>
      <c r="AK49" s="71"/>
      <c r="AL49" s="56" t="s">
        <v>34</v>
      </c>
      <c r="AM49" s="188">
        <f>SUM(AM42:AM48)</f>
        <v>0</v>
      </c>
      <c r="AN49" s="188">
        <f t="shared" ref="AN49:AP49" si="30">SUM(AN42:AN48)</f>
        <v>0</v>
      </c>
      <c r="AO49" s="188">
        <f t="shared" si="30"/>
        <v>0</v>
      </c>
      <c r="AP49" s="188">
        <f t="shared" si="30"/>
        <v>0</v>
      </c>
      <c r="AQ49" s="188"/>
      <c r="AR49" s="286"/>
    </row>
    <row r="50" spans="1:47"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8"/>
        <v>0</v>
      </c>
      <c r="AK50" s="71"/>
      <c r="AL50" s="70"/>
      <c r="AM50" s="70"/>
      <c r="AN50" s="70"/>
      <c r="AO50" s="70"/>
      <c r="AP50" s="70"/>
      <c r="AQ50" s="70"/>
      <c r="AR50" s="286"/>
    </row>
    <row r="51" spans="1:47"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70"/>
      <c r="AR51" s="286"/>
    </row>
    <row r="52" spans="1:47" ht="14.5" thickTop="1">
      <c r="Y52" s="3"/>
      <c r="Z52" s="3"/>
      <c r="AA52" s="329" t="s">
        <v>72</v>
      </c>
      <c r="AB52" s="491" t="s">
        <v>86</v>
      </c>
      <c r="AC52" s="492"/>
      <c r="AD52" s="492"/>
      <c r="AE52" s="493"/>
      <c r="AF52" s="330" t="s">
        <v>95</v>
      </c>
      <c r="AG52" s="331">
        <f>SUMIFS(S:S,T:T,"LW",B:B,"&lt;&gt;0")</f>
        <v>0</v>
      </c>
      <c r="AH52" s="332">
        <f t="shared" ref="AH52:AH53" si="31">AG52</f>
        <v>0</v>
      </c>
      <c r="AI52" s="3"/>
      <c r="AJ52" s="3"/>
      <c r="AK52" s="71"/>
      <c r="AL52" s="54" t="s">
        <v>36</v>
      </c>
      <c r="AM52" s="510" t="s">
        <v>78</v>
      </c>
      <c r="AN52" s="511"/>
      <c r="AO52" s="511"/>
      <c r="AP52" s="511"/>
      <c r="AQ52" s="512"/>
      <c r="AR52" s="286"/>
      <c r="AT52" s="3"/>
      <c r="AU52" s="3"/>
    </row>
    <row r="53" spans="1:47" ht="14.5" thickBot="1">
      <c r="Y53" s="3"/>
      <c r="Z53" s="3"/>
      <c r="AA53" s="326" t="s">
        <v>112</v>
      </c>
      <c r="AB53" s="494" t="s">
        <v>113</v>
      </c>
      <c r="AC53" s="495"/>
      <c r="AD53" s="495"/>
      <c r="AE53" s="496"/>
      <c r="AF53" s="323" t="s">
        <v>114</v>
      </c>
      <c r="AG53" s="333">
        <f>SUM(X13+X25+X37+X49+X61)</f>
        <v>0</v>
      </c>
      <c r="AH53" s="306">
        <f t="shared" si="31"/>
        <v>0</v>
      </c>
      <c r="AI53" s="3"/>
      <c r="AJ53" s="3"/>
      <c r="AK53" s="71"/>
      <c r="AL53" s="54" t="s">
        <v>25</v>
      </c>
      <c r="AM53" s="54" t="s">
        <v>79</v>
      </c>
      <c r="AN53" s="54" t="s">
        <v>80</v>
      </c>
      <c r="AO53" s="54" t="s">
        <v>85</v>
      </c>
      <c r="AP53" s="54" t="s">
        <v>89</v>
      </c>
      <c r="AQ53" s="356" t="s">
        <v>300</v>
      </c>
      <c r="AR53" s="286"/>
      <c r="AT53" s="3"/>
      <c r="AU53" s="3"/>
    </row>
    <row r="54" spans="1:47" ht="14" thickTop="1" thickBot="1">
      <c r="Y54" s="3"/>
      <c r="Z54" s="3"/>
      <c r="AA54" s="17"/>
      <c r="AB54" s="463"/>
      <c r="AC54" s="463"/>
      <c r="AD54" s="4"/>
      <c r="AE54" s="4"/>
      <c r="AF54" s="4"/>
      <c r="AG54" s="166">
        <f>SUM(AG22:AG53)</f>
        <v>0</v>
      </c>
      <c r="AH54" s="85">
        <f>SUM(AH22:AH53)</f>
        <v>0</v>
      </c>
      <c r="AI54" s="3"/>
      <c r="AJ54" s="3"/>
      <c r="AK54" s="71"/>
      <c r="AL54" s="56" t="s">
        <v>27</v>
      </c>
      <c r="AM54" s="59">
        <f t="shared" ref="AM54:AM60" si="32">J54</f>
        <v>0</v>
      </c>
      <c r="AN54" s="59">
        <f t="shared" ref="AN54:AN60" si="33">L54</f>
        <v>0</v>
      </c>
      <c r="AO54" s="59">
        <f t="shared" ref="AO54:AO60" si="34">IF($W$13&gt;0,V54,0)</f>
        <v>0</v>
      </c>
      <c r="AP54" s="59">
        <f t="shared" ref="AP54:AP60" si="35">IF(E54&gt;8,8,E54)</f>
        <v>0</v>
      </c>
      <c r="AQ54" s="59"/>
      <c r="AR54" s="286"/>
      <c r="AU54" s="3"/>
    </row>
    <row r="55" spans="1:47" ht="13" thickTop="1">
      <c r="Y55" s="3"/>
      <c r="Z55" s="3"/>
      <c r="AA55" s="509" t="s">
        <v>278</v>
      </c>
      <c r="AB55" s="509"/>
      <c r="AC55" s="509"/>
      <c r="AD55" s="509"/>
      <c r="AE55" s="509"/>
      <c r="AF55" s="509"/>
      <c r="AG55" s="509"/>
      <c r="AH55" s="509"/>
      <c r="AI55" s="3"/>
      <c r="AJ55" s="3"/>
      <c r="AK55" s="71"/>
      <c r="AL55" s="56" t="s">
        <v>28</v>
      </c>
      <c r="AM55" s="59">
        <f t="shared" si="32"/>
        <v>0</v>
      </c>
      <c r="AN55" s="59">
        <f t="shared" si="33"/>
        <v>0</v>
      </c>
      <c r="AO55" s="59">
        <f t="shared" si="34"/>
        <v>0</v>
      </c>
      <c r="AP55" s="59">
        <f t="shared" si="35"/>
        <v>0</v>
      </c>
      <c r="AQ55" s="59"/>
      <c r="AR55" s="286"/>
    </row>
    <row r="56" spans="1:47" ht="13" thickBot="1">
      <c r="Y56" s="3"/>
      <c r="Z56" s="3"/>
      <c r="AA56" s="3"/>
      <c r="AB56" s="3"/>
      <c r="AC56" s="3"/>
      <c r="AD56" s="3"/>
      <c r="AE56" s="3"/>
      <c r="AF56" s="3"/>
      <c r="AG56" s="3"/>
      <c r="AH56" s="3"/>
      <c r="AI56" s="3"/>
      <c r="AJ56" s="3"/>
      <c r="AK56" s="71"/>
      <c r="AL56" s="56" t="s">
        <v>29</v>
      </c>
      <c r="AM56" s="59">
        <f t="shared" si="32"/>
        <v>0</v>
      </c>
      <c r="AN56" s="59">
        <f t="shared" si="33"/>
        <v>0</v>
      </c>
      <c r="AO56" s="59">
        <f t="shared" si="34"/>
        <v>0</v>
      </c>
      <c r="AP56" s="59">
        <f t="shared" si="35"/>
        <v>0</v>
      </c>
      <c r="AQ56" s="59"/>
      <c r="AR56" s="286"/>
    </row>
    <row r="57" spans="1:47" ht="12.75" customHeight="1" thickTop="1">
      <c r="Y57" s="3"/>
      <c r="Z57" s="141"/>
      <c r="AA57" s="21"/>
      <c r="AB57" s="21"/>
      <c r="AC57" s="21"/>
      <c r="AD57" s="21"/>
      <c r="AE57" s="21"/>
      <c r="AF57" s="21"/>
      <c r="AG57" s="21"/>
      <c r="AH57" s="21"/>
      <c r="AI57" s="22"/>
      <c r="AJ57" s="3"/>
      <c r="AK57" s="71"/>
      <c r="AL57" s="56" t="s">
        <v>30</v>
      </c>
      <c r="AM57" s="59">
        <f t="shared" si="32"/>
        <v>0</v>
      </c>
      <c r="AN57" s="59">
        <f t="shared" si="33"/>
        <v>0</v>
      </c>
      <c r="AO57" s="59">
        <f t="shared" si="34"/>
        <v>0</v>
      </c>
      <c r="AP57" s="59">
        <f t="shared" si="35"/>
        <v>0</v>
      </c>
      <c r="AQ57" s="59"/>
      <c r="AR57" s="286"/>
    </row>
    <row r="58" spans="1:47" ht="12.75" customHeight="1">
      <c r="Y58" s="3"/>
      <c r="Z58" s="23"/>
      <c r="AA58" s="33"/>
      <c r="AB58" s="33"/>
      <c r="AC58" s="33"/>
      <c r="AD58" s="33"/>
      <c r="AE58" s="33"/>
      <c r="AF58" s="33"/>
      <c r="AG58" s="33"/>
      <c r="AH58" s="34"/>
      <c r="AI58" s="24"/>
      <c r="AJ58" s="3"/>
      <c r="AK58" s="71"/>
      <c r="AL58" s="56" t="s">
        <v>31</v>
      </c>
      <c r="AM58" s="59">
        <f t="shared" si="32"/>
        <v>0</v>
      </c>
      <c r="AN58" s="59">
        <f t="shared" si="33"/>
        <v>0</v>
      </c>
      <c r="AO58" s="59">
        <f t="shared" si="34"/>
        <v>0</v>
      </c>
      <c r="AP58" s="59">
        <f t="shared" si="35"/>
        <v>0</v>
      </c>
      <c r="AQ58" s="59"/>
      <c r="AR58" s="286"/>
    </row>
    <row r="59" spans="1:47" ht="12.75" customHeight="1">
      <c r="Y59" s="3"/>
      <c r="Z59" s="23"/>
      <c r="AA59" s="3" t="s">
        <v>37</v>
      </c>
      <c r="AB59" s="3"/>
      <c r="AC59" s="3"/>
      <c r="AD59" s="3"/>
      <c r="AE59" s="3"/>
      <c r="AF59" s="3"/>
      <c r="AG59" s="3" t="s">
        <v>26</v>
      </c>
      <c r="AH59" s="3"/>
      <c r="AI59" s="24"/>
      <c r="AJ59" s="3"/>
      <c r="AK59" s="71"/>
      <c r="AL59" s="56" t="s">
        <v>32</v>
      </c>
      <c r="AM59" s="59">
        <f t="shared" si="32"/>
        <v>0</v>
      </c>
      <c r="AN59" s="59">
        <f t="shared" si="33"/>
        <v>0</v>
      </c>
      <c r="AO59" s="59">
        <f t="shared" si="34"/>
        <v>0</v>
      </c>
      <c r="AP59" s="59">
        <f t="shared" si="35"/>
        <v>0</v>
      </c>
      <c r="AQ59" s="59"/>
      <c r="AR59" s="286"/>
    </row>
    <row r="60" spans="1:47">
      <c r="Z60" s="23"/>
      <c r="AA60" s="468" t="s">
        <v>82</v>
      </c>
      <c r="AB60" s="468"/>
      <c r="AC60" s="468"/>
      <c r="AD60" s="468"/>
      <c r="AE60" s="468"/>
      <c r="AF60" s="468"/>
      <c r="AG60" s="468"/>
      <c r="AH60" s="468"/>
      <c r="AI60" s="25"/>
      <c r="AJ60" s="3"/>
      <c r="AK60" s="71"/>
      <c r="AL60" s="56" t="s">
        <v>33</v>
      </c>
      <c r="AM60" s="59">
        <f t="shared" si="32"/>
        <v>0</v>
      </c>
      <c r="AN60" s="59">
        <f t="shared" si="33"/>
        <v>0</v>
      </c>
      <c r="AO60" s="59">
        <f t="shared" si="34"/>
        <v>0</v>
      </c>
      <c r="AP60" s="59">
        <f t="shared" si="35"/>
        <v>0</v>
      </c>
      <c r="AQ60" s="59"/>
      <c r="AR60" s="286"/>
    </row>
    <row r="61" spans="1:47">
      <c r="Z61" s="23"/>
      <c r="AA61" s="468"/>
      <c r="AB61" s="468"/>
      <c r="AC61" s="468"/>
      <c r="AD61" s="468"/>
      <c r="AE61" s="468"/>
      <c r="AF61" s="468"/>
      <c r="AG61" s="468"/>
      <c r="AH61" s="468"/>
      <c r="AI61" s="25"/>
      <c r="AJ61" s="3"/>
      <c r="AK61" s="71"/>
      <c r="AL61" s="56" t="s">
        <v>34</v>
      </c>
      <c r="AM61" s="188">
        <f>SUM(AM54:AM60)</f>
        <v>0</v>
      </c>
      <c r="AN61" s="188">
        <f t="shared" ref="AN61:AP61" si="36">SUM(AN54:AN60)</f>
        <v>0</v>
      </c>
      <c r="AO61" s="188">
        <f t="shared" si="36"/>
        <v>0</v>
      </c>
      <c r="AP61" s="188">
        <f t="shared" si="36"/>
        <v>0</v>
      </c>
      <c r="AQ61" s="188"/>
      <c r="AR61" s="286"/>
    </row>
    <row r="62" spans="1:47">
      <c r="Z62" s="23"/>
      <c r="AA62" s="3"/>
      <c r="AB62" s="3"/>
      <c r="AC62" s="3"/>
      <c r="AD62" s="3"/>
      <c r="AE62" s="3"/>
      <c r="AF62" s="3"/>
      <c r="AG62" s="3"/>
      <c r="AH62" s="3"/>
      <c r="AI62" s="24"/>
      <c r="AJ62" s="3"/>
      <c r="AK62" s="71"/>
      <c r="AL62" s="70"/>
      <c r="AM62" s="70"/>
      <c r="AN62" s="70"/>
      <c r="AO62" s="70"/>
      <c r="AP62" s="70"/>
      <c r="AQ62" s="70"/>
      <c r="AR62" s="286"/>
    </row>
    <row r="63" spans="1:47"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470"/>
      <c r="AB63" s="470"/>
      <c r="AC63" s="470"/>
      <c r="AD63" s="470"/>
      <c r="AE63" s="470"/>
      <c r="AF63" s="470"/>
      <c r="AG63" s="33"/>
      <c r="AH63" s="33"/>
      <c r="AI63" s="24"/>
      <c r="AJ63" s="4"/>
      <c r="AK63" s="76"/>
      <c r="AL63" s="77"/>
      <c r="AM63" s="77"/>
      <c r="AN63" s="77"/>
      <c r="AO63" s="77"/>
      <c r="AP63" s="77"/>
      <c r="AQ63" s="77"/>
      <c r="AR63" s="287"/>
    </row>
    <row r="64" spans="1:47"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5"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0" spans="1:36">
      <c r="Y70" s="3"/>
    </row>
  </sheetData>
  <sheetProtection sheet="1" formatColumns="0" selectLockedCells="1"/>
  <protectedRanges>
    <protectedRange sqref="AA4 AA6 AF4 AD8 AG8 C6:C12 AF6:AH6 C60 C18:C24 C30:C36 C42:C48 C54:C57" name="Range1"/>
    <protectedRange sqref="AI11" name="Range1_2"/>
    <protectedRange sqref="AD11 AD16" name="Range1_3"/>
    <protectedRange sqref="AG28 AG51" name="Range1_3_1"/>
  </protectedRanges>
  <mergeCells count="102">
    <mergeCell ref="AL2:AP2"/>
    <mergeCell ref="AA3:AD3"/>
    <mergeCell ref="AF3:AH3"/>
    <mergeCell ref="AA12:AC12"/>
    <mergeCell ref="AF12:AG12"/>
    <mergeCell ref="A4:B4"/>
    <mergeCell ref="C4:I4"/>
    <mergeCell ref="J4:K4"/>
    <mergeCell ref="L4:T4"/>
    <mergeCell ref="V4:X4"/>
    <mergeCell ref="AA4:AD4"/>
    <mergeCell ref="AF4:AH4"/>
    <mergeCell ref="H5:I5"/>
    <mergeCell ref="S5:T5"/>
    <mergeCell ref="AA5:AD5"/>
    <mergeCell ref="AA8:AB8"/>
    <mergeCell ref="AD8:AE8"/>
    <mergeCell ref="AG8:AH8"/>
    <mergeCell ref="AA10:AD10"/>
    <mergeCell ref="AF10:AH10"/>
    <mergeCell ref="AA11:AC11"/>
    <mergeCell ref="AF11:AG11"/>
    <mergeCell ref="AM4:AQ4"/>
    <mergeCell ref="AA6:AD6"/>
    <mergeCell ref="AA7:AB7"/>
    <mergeCell ref="AD7:AE7"/>
    <mergeCell ref="AG7:AH7"/>
    <mergeCell ref="AA15:AC15"/>
    <mergeCell ref="AF15:AG15"/>
    <mergeCell ref="A16:B16"/>
    <mergeCell ref="C16:I16"/>
    <mergeCell ref="J16:K16"/>
    <mergeCell ref="L16:T16"/>
    <mergeCell ref="V16:X16"/>
    <mergeCell ref="AA16:AC16"/>
    <mergeCell ref="AA13:AC13"/>
    <mergeCell ref="AF13:AG13"/>
    <mergeCell ref="AA14:AC14"/>
    <mergeCell ref="AF14:AG14"/>
    <mergeCell ref="AM16:AQ16"/>
    <mergeCell ref="A28:B28"/>
    <mergeCell ref="C28:I28"/>
    <mergeCell ref="J28:K28"/>
    <mergeCell ref="L28:T28"/>
    <mergeCell ref="V28:X28"/>
    <mergeCell ref="AB27:AE27"/>
    <mergeCell ref="AA20:AH20"/>
    <mergeCell ref="AB22:AE22"/>
    <mergeCell ref="AB23:AE23"/>
    <mergeCell ref="AB24:AE24"/>
    <mergeCell ref="AB25:AE25"/>
    <mergeCell ref="AB26:AE26"/>
    <mergeCell ref="AM28:AQ28"/>
    <mergeCell ref="H17:I17"/>
    <mergeCell ref="S17:T17"/>
    <mergeCell ref="AA17:AC17"/>
    <mergeCell ref="AA18:AC18"/>
    <mergeCell ref="AB31:AE31"/>
    <mergeCell ref="AB32:AE32"/>
    <mergeCell ref="AB33:AE33"/>
    <mergeCell ref="AB34:AE34"/>
    <mergeCell ref="AB35:AE35"/>
    <mergeCell ref="AB36:AE36"/>
    <mergeCell ref="H29:I29"/>
    <mergeCell ref="S29:T29"/>
    <mergeCell ref="AB28:AE28"/>
    <mergeCell ref="AB29:AE29"/>
    <mergeCell ref="AB30:AE30"/>
    <mergeCell ref="H41:I41"/>
    <mergeCell ref="S41:T41"/>
    <mergeCell ref="AB40:AE40"/>
    <mergeCell ref="AB41:AE41"/>
    <mergeCell ref="AB42:AE42"/>
    <mergeCell ref="AB37:AE37"/>
    <mergeCell ref="AB38:AE38"/>
    <mergeCell ref="A40:B40"/>
    <mergeCell ref="C40:I40"/>
    <mergeCell ref="J40:K40"/>
    <mergeCell ref="L40:T40"/>
    <mergeCell ref="V40:X40"/>
    <mergeCell ref="AB39:AE39"/>
    <mergeCell ref="AM40:AQ40"/>
    <mergeCell ref="AB49:AE49"/>
    <mergeCell ref="AB43:AE43"/>
    <mergeCell ref="AB44:AE44"/>
    <mergeCell ref="AB45:AE45"/>
    <mergeCell ref="AB46:AE46"/>
    <mergeCell ref="AB47:AE47"/>
    <mergeCell ref="AB48:AE48"/>
    <mergeCell ref="AM52:AQ52"/>
    <mergeCell ref="A63:T63"/>
    <mergeCell ref="A64:T64"/>
    <mergeCell ref="AA60:AH61"/>
    <mergeCell ref="C67:O68"/>
    <mergeCell ref="P67:P68"/>
    <mergeCell ref="AA63:AF63"/>
    <mergeCell ref="AB50:AE50"/>
    <mergeCell ref="AB51:AE51"/>
    <mergeCell ref="AB52:AE52"/>
    <mergeCell ref="AB53:AE53"/>
    <mergeCell ref="AB54:AC54"/>
    <mergeCell ref="AA55:AH55"/>
  </mergeCells>
  <conditionalFormatting sqref="B18:B24 B30:B36 B6:B12 B42:B48">
    <cfRule type="cellIs" dxfId="267" priority="38" stopIfTrue="1" operator="equal">
      <formula>0</formula>
    </cfRule>
  </conditionalFormatting>
  <conditionalFormatting sqref="C13:G13 C25:G25 C37:G37 C49:G49 N25:S25 N37:S37 N49:S49 K13 N13:S13">
    <cfRule type="cellIs" dxfId="266" priority="37" stopIfTrue="1" operator="equal">
      <formula>0</formula>
    </cfRule>
  </conditionalFormatting>
  <conditionalFormatting sqref="K25">
    <cfRule type="cellIs" dxfId="265" priority="36" stopIfTrue="1" operator="equal">
      <formula>0</formula>
    </cfRule>
  </conditionalFormatting>
  <conditionalFormatting sqref="K37">
    <cfRule type="cellIs" dxfId="264" priority="35" stopIfTrue="1" operator="equal">
      <formula>0</formula>
    </cfRule>
  </conditionalFormatting>
  <conditionalFormatting sqref="K49">
    <cfRule type="cellIs" dxfId="263" priority="34" stopIfTrue="1" operator="equal">
      <formula>0</formula>
    </cfRule>
  </conditionalFormatting>
  <conditionalFormatting sqref="L25 L37 L49 L13">
    <cfRule type="cellIs" dxfId="262" priority="33" stopIfTrue="1" operator="equal">
      <formula>0</formula>
    </cfRule>
  </conditionalFormatting>
  <conditionalFormatting sqref="J13">
    <cfRule type="cellIs" dxfId="261" priority="32" stopIfTrue="1" operator="equal">
      <formula>0</formula>
    </cfRule>
  </conditionalFormatting>
  <conditionalFormatting sqref="J25">
    <cfRule type="cellIs" dxfId="260" priority="31" stopIfTrue="1" operator="equal">
      <formula>0</formula>
    </cfRule>
  </conditionalFormatting>
  <conditionalFormatting sqref="J49">
    <cfRule type="cellIs" dxfId="259" priority="30" stopIfTrue="1" operator="equal">
      <formula>0</formula>
    </cfRule>
  </conditionalFormatting>
  <conditionalFormatting sqref="V13:X13">
    <cfRule type="cellIs" dxfId="258" priority="29" stopIfTrue="1" operator="equal">
      <formula>0</formula>
    </cfRule>
  </conditionalFormatting>
  <conditionalFormatting sqref="V25:X25">
    <cfRule type="cellIs" dxfId="257" priority="28" stopIfTrue="1" operator="equal">
      <formula>0</formula>
    </cfRule>
  </conditionalFormatting>
  <conditionalFormatting sqref="V37:X37">
    <cfRule type="cellIs" dxfId="256" priority="27" stopIfTrue="1" operator="equal">
      <formula>0</formula>
    </cfRule>
  </conditionalFormatting>
  <conditionalFormatting sqref="V49:X49">
    <cfRule type="cellIs" dxfId="255" priority="26" stopIfTrue="1" operator="equal">
      <formula>0</formula>
    </cfRule>
  </conditionalFormatting>
  <conditionalFormatting sqref="J37">
    <cfRule type="cellIs" dxfId="254" priority="25" stopIfTrue="1" operator="equal">
      <formula>0</formula>
    </cfRule>
  </conditionalFormatting>
  <conditionalFormatting sqref="AD15">
    <cfRule type="cellIs" dxfId="253" priority="24" stopIfTrue="1" operator="lessThan">
      <formula>0</formula>
    </cfRule>
  </conditionalFormatting>
  <conditionalFormatting sqref="AG22:AH26 AG29:AH29 AH27 AH30 AG31:AH40 AG43:AH46 AG48:AH50">
    <cfRule type="cellIs" dxfId="252" priority="23" stopIfTrue="1" operator="equal">
      <formula>0</formula>
    </cfRule>
  </conditionalFormatting>
  <conditionalFormatting sqref="AG30">
    <cfRule type="cellIs" dxfId="251" priority="20" stopIfTrue="1" operator="equal">
      <formula>0</formula>
    </cfRule>
  </conditionalFormatting>
  <conditionalFormatting sqref="AG52:AH52 AG40:AH40">
    <cfRule type="cellIs" dxfId="250" priority="19" stopIfTrue="1" operator="equal">
      <formula>0</formula>
    </cfRule>
  </conditionalFormatting>
  <conditionalFormatting sqref="AG54:AH54">
    <cfRule type="cellIs" dxfId="249" priority="17" stopIfTrue="1" operator="equal">
      <formula>0</formula>
    </cfRule>
  </conditionalFormatting>
  <conditionalFormatting sqref="AG27">
    <cfRule type="cellIs" dxfId="248" priority="22" stopIfTrue="1" operator="equal">
      <formula>0</formula>
    </cfRule>
  </conditionalFormatting>
  <conditionalFormatting sqref="AG53:AH53">
    <cfRule type="cellIs" dxfId="247" priority="16" stopIfTrue="1" operator="equal">
      <formula>0</formula>
    </cfRule>
  </conditionalFormatting>
  <conditionalFormatting sqref="AG44:AH44">
    <cfRule type="cellIs" dxfId="246" priority="21" stopIfTrue="1" operator="equal">
      <formula>0</formula>
    </cfRule>
  </conditionalFormatting>
  <conditionalFormatting sqref="AG43:AH43">
    <cfRule type="cellIs" dxfId="245" priority="18" stopIfTrue="1" operator="equal">
      <formula>0</formula>
    </cfRule>
  </conditionalFormatting>
  <conditionalFormatting sqref="AG47:AH47">
    <cfRule type="cellIs" dxfId="244" priority="15" stopIfTrue="1" operator="equal">
      <formula>0</formula>
    </cfRule>
  </conditionalFormatting>
  <conditionalFormatting sqref="AG41:AH41">
    <cfRule type="cellIs" dxfId="243" priority="13" stopIfTrue="1" operator="equal">
      <formula>0</formula>
    </cfRule>
  </conditionalFormatting>
  <conditionalFormatting sqref="AG41:AH41">
    <cfRule type="cellIs" dxfId="242" priority="12" stopIfTrue="1" operator="equal">
      <formula>0</formula>
    </cfRule>
  </conditionalFormatting>
  <conditionalFormatting sqref="AG42:AH42">
    <cfRule type="cellIs" dxfId="241" priority="11" stopIfTrue="1" operator="equal">
      <formula>0</formula>
    </cfRule>
  </conditionalFormatting>
  <conditionalFormatting sqref="AG42:AH42">
    <cfRule type="cellIs" dxfId="240" priority="10" stopIfTrue="1" operator="equal">
      <formula>0</formula>
    </cfRule>
  </conditionalFormatting>
  <conditionalFormatting sqref="H25:I25">
    <cfRule type="cellIs" dxfId="239" priority="9" stopIfTrue="1" operator="equal">
      <formula>0</formula>
    </cfRule>
  </conditionalFormatting>
  <conditionalFormatting sqref="H13:I13">
    <cfRule type="cellIs" dxfId="238" priority="8" stopIfTrue="1" operator="equal">
      <formula>0</formula>
    </cfRule>
  </conditionalFormatting>
  <conditionalFormatting sqref="H37:I37">
    <cfRule type="cellIs" dxfId="237" priority="7" stopIfTrue="1" operator="equal">
      <formula>0</formula>
    </cfRule>
  </conditionalFormatting>
  <conditionalFormatting sqref="H49:I49">
    <cfRule type="cellIs" dxfId="236" priority="6" stopIfTrue="1" operator="equal">
      <formula>0</formula>
    </cfRule>
  </conditionalFormatting>
  <conditionalFormatting sqref="M13">
    <cfRule type="cellIs" dxfId="235" priority="4" stopIfTrue="1" operator="equal">
      <formula>0</formula>
    </cfRule>
  </conditionalFormatting>
  <conditionalFormatting sqref="M25">
    <cfRule type="cellIs" dxfId="234" priority="3" stopIfTrue="1" operator="equal">
      <formula>0</formula>
    </cfRule>
  </conditionalFormatting>
  <conditionalFormatting sqref="M37">
    <cfRule type="cellIs" dxfId="233" priority="2" stopIfTrue="1" operator="equal">
      <formula>0</formula>
    </cfRule>
  </conditionalFormatting>
  <conditionalFormatting sqref="M49">
    <cfRule type="cellIs" dxfId="232" priority="1" stopIfTrue="1" operator="equal">
      <formula>0</formula>
    </cfRule>
  </conditionalFormatting>
  <dataValidations count="7">
    <dataValidation type="list" allowBlank="1" showInputMessage="1" showErrorMessage="1" sqref="T55:T61" xr:uid="{1E18990F-4051-4BAF-9D72-B074D32C3D9C}">
      <formula1>$B$18:$B$25</formula1>
    </dataValidation>
    <dataValidation type="list" allowBlank="1" showInputMessage="1" showErrorMessage="1" sqref="T54" xr:uid="{3441B8FA-5771-4FFE-A2D1-4319E3ACCDAD}">
      <formula1>$B$18:$B$24</formula1>
    </dataValidation>
    <dataValidation type="date" allowBlank="1" showInputMessage="1" sqref="AG8" xr:uid="{83969CC7-CDE2-46A0-B417-99673CB25C66}">
      <formula1>1</formula1>
      <formula2>73050</formula2>
    </dataValidation>
    <dataValidation type="decimal" allowBlank="1" showInputMessage="1" showErrorMessage="1" errorTitle="Invalid Data Type" error="Please enter a number between 0 and 24." sqref="C18:C24 C42:C48 C30:C36 C6:C12 C54:C57 C60" xr:uid="{58FFD524-C60C-491C-837A-A678A1427463}">
      <formula1>0</formula1>
      <formula2>24</formula2>
    </dataValidation>
    <dataValidation type="decimal" allowBlank="1" showInputMessage="1" showErrorMessage="1" sqref="AF6" xr:uid="{C9C85C66-7EDB-47CD-B25D-F767BB70F8D0}">
      <formula1>0</formula1>
      <formula2>2</formula2>
    </dataValidation>
    <dataValidation type="decimal" allowBlank="1" showInputMessage="1" showErrorMessage="1" sqref="AI11 AD11 AG28 AD16 AG51" xr:uid="{D7830982-C1C4-4531-99A1-5CA4EE2C3338}">
      <formula1>0</formula1>
      <formula2>300</formula2>
    </dataValidation>
    <dataValidation allowBlank="1" showInputMessage="1" sqref="AD8" xr:uid="{31148B4D-AAD3-4030-8277-64F2657258CD}"/>
  </dataValidations>
  <hyperlinks>
    <hyperlink ref="F65" r:id="rId1" display="http://web.uncg.edu/hrs/PolicyManuals/StaffManual/Section5/" xr:uid="{E6AE2149-D681-4F46-805D-2D097D1E4E5F}"/>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8B824D8-74F9-4868-B29A-0272382F388B}">
          <x14:formula1>
            <xm:f>Validation!$F$18:$F$21</xm:f>
          </x14:formula1>
          <xm:sqref>I6:I12 I18:I24 I30:I36 I42:I48</xm:sqref>
        </x14:dataValidation>
        <x14:dataValidation type="list" allowBlank="1" showInputMessage="1" showErrorMessage="1" xr:uid="{D256DE1A-6700-4FEB-9646-28B3D3E5B199}">
          <x14:formula1>
            <xm:f>Validation!$B$18:$B$27</xm:f>
          </x14:formula1>
          <xm:sqref>T6:T12 T42:T48 T30:T36 T18:T24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7FAE-D91C-4EB5-A7B3-426DBC67D64A}">
  <sheetPr>
    <tabColor theme="3" tint="0.79998168889431442"/>
    <pageSetUpPr fitToPage="1"/>
  </sheetPr>
  <dimension ref="A2:AT71"/>
  <sheetViews>
    <sheetView showGridLines="0" topLeftCell="A22" zoomScale="90" zoomScaleNormal="90" zoomScalePageLayoutView="40" workbookViewId="0">
      <selection activeCell="AA58" sqref="AA58:AF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5" width="7.453125" style="2" hidden="1"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43982</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43983</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43984</v>
      </c>
      <c r="C8" s="58"/>
      <c r="D8" s="102"/>
      <c r="E8" s="102"/>
      <c r="F8" s="102"/>
      <c r="G8" s="102"/>
      <c r="H8" s="102"/>
      <c r="I8" s="102"/>
      <c r="J8" s="113"/>
      <c r="K8" s="105"/>
      <c r="L8" s="102"/>
      <c r="M8" s="103"/>
      <c r="N8" s="103"/>
      <c r="O8" s="102"/>
      <c r="P8" s="102"/>
      <c r="Q8" s="102"/>
      <c r="R8" s="102"/>
      <c r="S8" s="102"/>
      <c r="T8" s="104"/>
      <c r="U8" s="6"/>
      <c r="V8" s="113"/>
      <c r="W8" s="200"/>
      <c r="X8" s="198"/>
      <c r="AA8" s="420" t="str">
        <f>Validation!B10</f>
        <v>July (2020)</v>
      </c>
      <c r="AB8" s="421"/>
      <c r="AC8" s="3"/>
      <c r="AD8" s="422">
        <f>VLOOKUP(AA8,Validation!B4:F15,2,FALSE)</f>
        <v>43982</v>
      </c>
      <c r="AE8" s="423"/>
      <c r="AF8" s="3"/>
      <c r="AG8" s="422">
        <f>VLOOKUP(AA8,Validation!B4:F15,4,FALSE)</f>
        <v>44009</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43985</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43986</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43987</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June!AD15</f>
        <v>0</v>
      </c>
      <c r="AE11" s="152"/>
      <c r="AF11" s="416" t="s">
        <v>162</v>
      </c>
      <c r="AG11" s="417"/>
      <c r="AH11" s="143">
        <f>June!AH15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43988</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June!AD18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43989</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43990</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43991</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43992</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43993</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43994</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43995</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43996</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43997</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43998</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43999</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44000</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44001</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44002</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44003</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44004</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44005</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44006</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44007</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44008</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44009</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 thickTop="1">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 thickBot="1">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c r="Z61" s="23"/>
      <c r="AA61" s="468"/>
      <c r="AB61" s="468"/>
      <c r="AC61" s="468"/>
      <c r="AD61" s="468"/>
      <c r="AE61" s="468"/>
      <c r="AF61" s="468"/>
      <c r="AG61" s="468"/>
      <c r="AH61" s="468"/>
      <c r="AI61" s="25"/>
      <c r="AJ61" s="3"/>
      <c r="AK61" s="71"/>
      <c r="AL61" s="56" t="s">
        <v>34</v>
      </c>
      <c r="AM61" s="188">
        <f>SUM(AM54:AM60)</f>
        <v>0</v>
      </c>
      <c r="AN61" s="188">
        <f t="shared" ref="AN61:AP61" si="34">SUM(AN54:AN60)</f>
        <v>0</v>
      </c>
      <c r="AO61" s="188">
        <f t="shared" si="34"/>
        <v>0</v>
      </c>
      <c r="AP61" s="188">
        <f t="shared" si="34"/>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60 C18:C24 C30:C36 C42:C48 C54:C57" name="Range1"/>
    <protectedRange sqref="AA4 AA6 AF4 AD8 AG8 AF6:AH6" name="Range1_1"/>
    <protectedRange sqref="AI11" name="Range1_2_1"/>
    <protectedRange sqref="AD11 AD16" name="Range1_3_2"/>
    <protectedRange sqref="AG28 AG51" name="Range1_3_1_1"/>
  </protectedRanges>
  <mergeCells count="105">
    <mergeCell ref="A4:B4"/>
    <mergeCell ref="C4:I4"/>
    <mergeCell ref="J4:K4"/>
    <mergeCell ref="L4:T4"/>
    <mergeCell ref="V4:X4"/>
    <mergeCell ref="AA4:AD4"/>
    <mergeCell ref="AF4:AH4"/>
    <mergeCell ref="AA12:AC12"/>
    <mergeCell ref="AF12:AG12"/>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L2:AP2"/>
    <mergeCell ref="AA3:AD3"/>
    <mergeCell ref="AF3:AH3"/>
    <mergeCell ref="AM16:AP16"/>
    <mergeCell ref="H17:I17"/>
    <mergeCell ref="S17:T17"/>
    <mergeCell ref="AA17:AC17"/>
    <mergeCell ref="AA18:AC18"/>
    <mergeCell ref="AA15:AC15"/>
    <mergeCell ref="AF15:AG15"/>
    <mergeCell ref="AA13:AC13"/>
    <mergeCell ref="AF13:AG13"/>
    <mergeCell ref="AA14:AC14"/>
    <mergeCell ref="AF14:AG14"/>
    <mergeCell ref="A16:B16"/>
    <mergeCell ref="C16:I16"/>
    <mergeCell ref="J16:K16"/>
    <mergeCell ref="L16:T16"/>
    <mergeCell ref="V16:X16"/>
    <mergeCell ref="AA16:AC16"/>
    <mergeCell ref="A28:B28"/>
    <mergeCell ref="C28:I28"/>
    <mergeCell ref="J28:K28"/>
    <mergeCell ref="L28:T28"/>
    <mergeCell ref="V28:X28"/>
    <mergeCell ref="AB28:AE28"/>
    <mergeCell ref="AB23:AE23"/>
    <mergeCell ref="AB24:AE24"/>
    <mergeCell ref="AB25:AE25"/>
    <mergeCell ref="AB26:AE26"/>
    <mergeCell ref="AB27:AE27"/>
    <mergeCell ref="AA20:AH20"/>
    <mergeCell ref="AB22:AE22"/>
    <mergeCell ref="AB32:AE32"/>
    <mergeCell ref="AB33:AE33"/>
    <mergeCell ref="AB34:AE34"/>
    <mergeCell ref="AB35:AE35"/>
    <mergeCell ref="AB36:AE36"/>
    <mergeCell ref="AB37:AE37"/>
    <mergeCell ref="AM28:AP28"/>
    <mergeCell ref="H29:I29"/>
    <mergeCell ref="S29:T29"/>
    <mergeCell ref="AB29:AE29"/>
    <mergeCell ref="AB30:AE30"/>
    <mergeCell ref="AB31:AE31"/>
    <mergeCell ref="H41:I41"/>
    <mergeCell ref="S41:T41"/>
    <mergeCell ref="AB41:AE41"/>
    <mergeCell ref="AB42:AE42"/>
    <mergeCell ref="AB43:AE43"/>
    <mergeCell ref="AB38:AE38"/>
    <mergeCell ref="AB39:AE39"/>
    <mergeCell ref="A40:B40"/>
    <mergeCell ref="C40:I40"/>
    <mergeCell ref="J40:K40"/>
    <mergeCell ref="L40:T40"/>
    <mergeCell ref="V40:X40"/>
    <mergeCell ref="AB40:AE40"/>
    <mergeCell ref="AM52:AP52"/>
    <mergeCell ref="AB50:AE50"/>
    <mergeCell ref="AB51:AE51"/>
    <mergeCell ref="AB44:AE44"/>
    <mergeCell ref="AB45:AE45"/>
    <mergeCell ref="AB46:AE46"/>
    <mergeCell ref="AB47:AE47"/>
    <mergeCell ref="AB48:AE48"/>
    <mergeCell ref="AM40:AP40"/>
    <mergeCell ref="A63:T63"/>
    <mergeCell ref="A64:T64"/>
    <mergeCell ref="C67:O68"/>
    <mergeCell ref="P67:P68"/>
    <mergeCell ref="AB52:AE52"/>
    <mergeCell ref="AB53:AE53"/>
    <mergeCell ref="AB49:AE49"/>
    <mergeCell ref="AB54:AC54"/>
    <mergeCell ref="AA55:AH55"/>
    <mergeCell ref="AA60:AH61"/>
    <mergeCell ref="AA63:AF63"/>
    <mergeCell ref="AA58:AF58"/>
    <mergeCell ref="AG58:AH58"/>
    <mergeCell ref="AG63:AH63"/>
  </mergeCells>
  <conditionalFormatting sqref="B18:B24 B30:B36 B6:B12 B42:B48">
    <cfRule type="cellIs" dxfId="231" priority="53" stopIfTrue="1" operator="equal">
      <formula>0</formula>
    </cfRule>
  </conditionalFormatting>
  <conditionalFormatting sqref="C13:G13 C25:G25 C37:G37 C49:G49 N25:S25 N37:S37 N49:S49 K13 N13:S13">
    <cfRule type="cellIs" dxfId="230" priority="52" stopIfTrue="1" operator="equal">
      <formula>0</formula>
    </cfRule>
  </conditionalFormatting>
  <conditionalFormatting sqref="K25">
    <cfRule type="cellIs" dxfId="229" priority="51" stopIfTrue="1" operator="equal">
      <formula>0</formula>
    </cfRule>
  </conditionalFormatting>
  <conditionalFormatting sqref="K37">
    <cfRule type="cellIs" dxfId="228" priority="50" stopIfTrue="1" operator="equal">
      <formula>0</formula>
    </cfRule>
  </conditionalFormatting>
  <conditionalFormatting sqref="K49">
    <cfRule type="cellIs" dxfId="227" priority="49" stopIfTrue="1" operator="equal">
      <formula>0</formula>
    </cfRule>
  </conditionalFormatting>
  <conditionalFormatting sqref="L25 L37 L49 L13">
    <cfRule type="cellIs" dxfId="226" priority="48" stopIfTrue="1" operator="equal">
      <formula>0</formula>
    </cfRule>
  </conditionalFormatting>
  <conditionalFormatting sqref="J13">
    <cfRule type="cellIs" dxfId="225" priority="47" stopIfTrue="1" operator="equal">
      <formula>0</formula>
    </cfRule>
  </conditionalFormatting>
  <conditionalFormatting sqref="J25">
    <cfRule type="cellIs" dxfId="224" priority="46" stopIfTrue="1" operator="equal">
      <formula>0</formula>
    </cfRule>
  </conditionalFormatting>
  <conditionalFormatting sqref="J49">
    <cfRule type="cellIs" dxfId="223" priority="45" stopIfTrue="1" operator="equal">
      <formula>0</formula>
    </cfRule>
  </conditionalFormatting>
  <conditionalFormatting sqref="V13:X13">
    <cfRule type="cellIs" dxfId="222" priority="44" stopIfTrue="1" operator="equal">
      <formula>0</formula>
    </cfRule>
  </conditionalFormatting>
  <conditionalFormatting sqref="V25:X25">
    <cfRule type="cellIs" dxfId="221" priority="43" stopIfTrue="1" operator="equal">
      <formula>0</formula>
    </cfRule>
  </conditionalFormatting>
  <conditionalFormatting sqref="V37:X37">
    <cfRule type="cellIs" dxfId="220" priority="42" stopIfTrue="1" operator="equal">
      <formula>0</formula>
    </cfRule>
  </conditionalFormatting>
  <conditionalFormatting sqref="V49:X49">
    <cfRule type="cellIs" dxfId="219" priority="41" stopIfTrue="1" operator="equal">
      <formula>0</formula>
    </cfRule>
  </conditionalFormatting>
  <conditionalFormatting sqref="J37">
    <cfRule type="cellIs" dxfId="218" priority="40" stopIfTrue="1" operator="equal">
      <formula>0</formula>
    </cfRule>
  </conditionalFormatting>
  <conditionalFormatting sqref="H25:I25">
    <cfRule type="cellIs" dxfId="217" priority="24" stopIfTrue="1" operator="equal">
      <formula>0</formula>
    </cfRule>
  </conditionalFormatting>
  <conditionalFormatting sqref="H13:I13">
    <cfRule type="cellIs" dxfId="216" priority="23" stopIfTrue="1" operator="equal">
      <formula>0</formula>
    </cfRule>
  </conditionalFormatting>
  <conditionalFormatting sqref="H37:I37">
    <cfRule type="cellIs" dxfId="215" priority="22" stopIfTrue="1" operator="equal">
      <formula>0</formula>
    </cfRule>
  </conditionalFormatting>
  <conditionalFormatting sqref="H49:I49">
    <cfRule type="cellIs" dxfId="214" priority="21" stopIfTrue="1" operator="equal">
      <formula>0</formula>
    </cfRule>
  </conditionalFormatting>
  <conditionalFormatting sqref="M13">
    <cfRule type="cellIs" dxfId="213" priority="19" stopIfTrue="1" operator="equal">
      <formula>0</formula>
    </cfRule>
  </conditionalFormatting>
  <conditionalFormatting sqref="M25">
    <cfRule type="cellIs" dxfId="212" priority="18" stopIfTrue="1" operator="equal">
      <formula>0</formula>
    </cfRule>
  </conditionalFormatting>
  <conditionalFormatting sqref="M37">
    <cfRule type="cellIs" dxfId="211" priority="17" stopIfTrue="1" operator="equal">
      <formula>0</formula>
    </cfRule>
  </conditionalFormatting>
  <conditionalFormatting sqref="M49">
    <cfRule type="cellIs" dxfId="210" priority="16" stopIfTrue="1" operator="equal">
      <formula>0</formula>
    </cfRule>
  </conditionalFormatting>
  <conditionalFormatting sqref="AD15">
    <cfRule type="cellIs" dxfId="209" priority="15" stopIfTrue="1" operator="lessThan">
      <formula>0</formula>
    </cfRule>
  </conditionalFormatting>
  <conditionalFormatting sqref="AG22:AH26 AG29:AH29 AH27 AH30 AG31:AH40 AG43:AH46 AG48:AH50">
    <cfRule type="cellIs" dxfId="208" priority="14" stopIfTrue="1" operator="equal">
      <formula>0</formula>
    </cfRule>
  </conditionalFormatting>
  <conditionalFormatting sqref="AG30">
    <cfRule type="cellIs" dxfId="207" priority="11" stopIfTrue="1" operator="equal">
      <formula>0</formula>
    </cfRule>
  </conditionalFormatting>
  <conditionalFormatting sqref="AG52:AH52 AG40:AH40">
    <cfRule type="cellIs" dxfId="206" priority="10" stopIfTrue="1" operator="equal">
      <formula>0</formula>
    </cfRule>
  </conditionalFormatting>
  <conditionalFormatting sqref="AG54:AH54">
    <cfRule type="cellIs" dxfId="205" priority="8" stopIfTrue="1" operator="equal">
      <formula>0</formula>
    </cfRule>
  </conditionalFormatting>
  <conditionalFormatting sqref="AG27">
    <cfRule type="cellIs" dxfId="204" priority="13" stopIfTrue="1" operator="equal">
      <formula>0</formula>
    </cfRule>
  </conditionalFormatting>
  <conditionalFormatting sqref="AG53:AH53">
    <cfRule type="cellIs" dxfId="203" priority="7" stopIfTrue="1" operator="equal">
      <formula>0</formula>
    </cfRule>
  </conditionalFormatting>
  <conditionalFormatting sqref="AG44:AH44">
    <cfRule type="cellIs" dxfId="202" priority="12" stopIfTrue="1" operator="equal">
      <formula>0</formula>
    </cfRule>
  </conditionalFormatting>
  <conditionalFormatting sqref="AG43:AH43">
    <cfRule type="cellIs" dxfId="201" priority="9" stopIfTrue="1" operator="equal">
      <formula>0</formula>
    </cfRule>
  </conditionalFormatting>
  <conditionalFormatting sqref="AG47:AH47">
    <cfRule type="cellIs" dxfId="200" priority="6" stopIfTrue="1" operator="equal">
      <formula>0</formula>
    </cfRule>
  </conditionalFormatting>
  <conditionalFormatting sqref="AG41:AH41">
    <cfRule type="cellIs" dxfId="199" priority="4" stopIfTrue="1" operator="equal">
      <formula>0</formula>
    </cfRule>
  </conditionalFormatting>
  <conditionalFormatting sqref="AG41:AH41">
    <cfRule type="cellIs" dxfId="198" priority="3" stopIfTrue="1" operator="equal">
      <formula>0</formula>
    </cfRule>
  </conditionalFormatting>
  <conditionalFormatting sqref="AG42:AH42">
    <cfRule type="cellIs" dxfId="197" priority="2" stopIfTrue="1" operator="equal">
      <formula>0</formula>
    </cfRule>
  </conditionalFormatting>
  <conditionalFormatting sqref="AG42:AH42">
    <cfRule type="cellIs" dxfId="196" priority="1" stopIfTrue="1" operator="equal">
      <formula>0</formula>
    </cfRule>
  </conditionalFormatting>
  <dataValidations count="7">
    <dataValidation allowBlank="1" showInputMessage="1" sqref="AD8" xr:uid="{89F4FE32-902A-485C-A036-6E78EA07F142}"/>
    <dataValidation type="decimal" allowBlank="1" showInputMessage="1" showErrorMessage="1" sqref="AI11 AD11 AG28 AD16 AG51" xr:uid="{CBBF1B38-D012-423E-BCD7-7D699E1F8FAD}">
      <formula1>0</formula1>
      <formula2>300</formula2>
    </dataValidation>
    <dataValidation type="decimal" allowBlank="1" showInputMessage="1" showErrorMessage="1" sqref="AF6" xr:uid="{AC182D8E-6CD1-4966-AD23-600DC470E77B}">
      <formula1>0</formula1>
      <formula2>2</formula2>
    </dataValidation>
    <dataValidation type="decimal" allowBlank="1" showInputMessage="1" showErrorMessage="1" errorTitle="Invalid Data Type" error="Please enter a number between 0 and 24." sqref="C18:C24 C42:C48 C30:C36 C6:C12 C54:C57 C60" xr:uid="{EB2840A9-EC0A-41C0-9BDF-3951563ED927}">
      <formula1>0</formula1>
      <formula2>24</formula2>
    </dataValidation>
    <dataValidation type="date" allowBlank="1" showInputMessage="1" sqref="AG8" xr:uid="{98A6DB92-B1C5-438B-A7F5-3B738D2FBD5C}">
      <formula1>1</formula1>
      <formula2>73050</formula2>
    </dataValidation>
    <dataValidation type="list" allowBlank="1" showInputMessage="1" showErrorMessage="1" sqref="T54" xr:uid="{6A312816-3FDA-401B-9B02-03F4A2C64433}">
      <formula1>$B$18:$B$24</formula1>
    </dataValidation>
    <dataValidation type="list" allowBlank="1" showInputMessage="1" showErrorMessage="1" sqref="T55:T61" xr:uid="{BDC89D55-EF8C-438C-9A39-63205644F4C2}">
      <formula1>$B$18:$B$25</formula1>
    </dataValidation>
  </dataValidations>
  <hyperlinks>
    <hyperlink ref="F65" r:id="rId1" display="http://web.uncg.edu/hrs/PolicyManuals/StaffManual/Section5/" xr:uid="{0D12F2C1-E8F8-4C6C-BAF9-AF546216D74A}"/>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A89D371-49A3-43D3-A30D-870781D668A9}">
          <x14:formula1>
            <xm:f>Validation!$F$18:$F$21</xm:f>
          </x14:formula1>
          <xm:sqref>I6:I12 I18:I24 I30:I36 I42:I48</xm:sqref>
        </x14:dataValidation>
        <x14:dataValidation type="list" allowBlank="1" showInputMessage="1" showErrorMessage="1" xr:uid="{702A66A0-5883-47C3-B867-2B599E44F151}">
          <x14:formula1>
            <xm:f>Validation!$B$18:$B$27</xm:f>
          </x14:formula1>
          <xm:sqref>T6:T12 T42:T48 T30:T36 T18:T24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72F2-70CA-418D-8D15-C23B9AE63891}">
  <sheetPr>
    <tabColor theme="3" tint="0.79998168889431442"/>
    <pageSetUpPr fitToPage="1"/>
  </sheetPr>
  <dimension ref="A2:AT71"/>
  <sheetViews>
    <sheetView showGridLines="0" topLeftCell="A28" zoomScale="90" zoomScaleNormal="90" zoomScalePageLayoutView="40" workbookViewId="0">
      <selection activeCell="C58" sqref="C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44010</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44011</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44012</v>
      </c>
      <c r="C8" s="58"/>
      <c r="D8" s="102"/>
      <c r="E8" s="102"/>
      <c r="F8" s="102"/>
      <c r="G8" s="102"/>
      <c r="H8" s="102"/>
      <c r="I8" s="102"/>
      <c r="J8" s="113"/>
      <c r="K8" s="105"/>
      <c r="L8" s="102"/>
      <c r="M8" s="103"/>
      <c r="N8" s="103"/>
      <c r="O8" s="102"/>
      <c r="P8" s="102"/>
      <c r="Q8" s="102"/>
      <c r="R8" s="102"/>
      <c r="S8" s="102"/>
      <c r="T8" s="104"/>
      <c r="U8" s="6"/>
      <c r="V8" s="113"/>
      <c r="W8" s="200"/>
      <c r="X8" s="198"/>
      <c r="AA8" s="420" t="str">
        <f>Validation!B11</f>
        <v>August (2020)</v>
      </c>
      <c r="AB8" s="421"/>
      <c r="AC8" s="3"/>
      <c r="AD8" s="422">
        <f>VLOOKUP(AA8,Validation!B4:F15,2,FALSE)</f>
        <v>44010</v>
      </c>
      <c r="AE8" s="423"/>
      <c r="AF8" s="3"/>
      <c r="AG8" s="422">
        <f>VLOOKUP(AA8,Validation!B4:F15,4,FALSE)</f>
        <v>44044</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44013</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44014</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44015</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July!AD15</f>
        <v>0</v>
      </c>
      <c r="AE11" s="152"/>
      <c r="AF11" s="416" t="s">
        <v>162</v>
      </c>
      <c r="AG11" s="417"/>
      <c r="AH11" s="143">
        <f>July!AH15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44016</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July!AD18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44017</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44018</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44019</v>
      </c>
      <c r="C20" s="58"/>
      <c r="D20" s="102"/>
      <c r="E20" s="102"/>
      <c r="F20" s="102"/>
      <c r="G20" s="102"/>
      <c r="H20" s="102"/>
      <c r="I20" s="102"/>
      <c r="J20" s="174"/>
      <c r="K20" s="105"/>
      <c r="L20" s="102"/>
      <c r="M20" s="103"/>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44020</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44021</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44022</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44023</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44024</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44025</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44026</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44027</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44028</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44029</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44030</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44031</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44032</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44033</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44034</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44035</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44036</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44037</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A52" s="425" t="s">
        <v>36</v>
      </c>
      <c r="B52" s="425"/>
      <c r="C52" s="426" t="s">
        <v>185</v>
      </c>
      <c r="D52" s="427"/>
      <c r="E52" s="427"/>
      <c r="F52" s="427"/>
      <c r="G52" s="427"/>
      <c r="H52" s="427"/>
      <c r="I52" s="428"/>
      <c r="J52" s="429" t="s">
        <v>184</v>
      </c>
      <c r="K52" s="430"/>
      <c r="L52" s="431" t="s">
        <v>104</v>
      </c>
      <c r="M52" s="432"/>
      <c r="N52" s="432"/>
      <c r="O52" s="432"/>
      <c r="P52" s="432"/>
      <c r="Q52" s="432"/>
      <c r="R52" s="432"/>
      <c r="S52" s="432"/>
      <c r="T52" s="433"/>
      <c r="U52" s="3"/>
      <c r="V52" s="434" t="s">
        <v>115</v>
      </c>
      <c r="W52" s="435"/>
      <c r="X52" s="436"/>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A53" s="54" t="s">
        <v>25</v>
      </c>
      <c r="B53" s="55" t="s">
        <v>26</v>
      </c>
      <c r="C53" s="54" t="s">
        <v>274</v>
      </c>
      <c r="D53" s="54" t="s">
        <v>88</v>
      </c>
      <c r="E53" s="54" t="s">
        <v>89</v>
      </c>
      <c r="F53" s="54" t="s">
        <v>90</v>
      </c>
      <c r="G53" s="54" t="s">
        <v>287</v>
      </c>
      <c r="H53" s="403" t="s">
        <v>94</v>
      </c>
      <c r="I53" s="479"/>
      <c r="J53" s="176" t="s">
        <v>102</v>
      </c>
      <c r="K53" s="175" t="s">
        <v>84</v>
      </c>
      <c r="L53" s="54" t="s">
        <v>183</v>
      </c>
      <c r="M53" s="281" t="s">
        <v>288</v>
      </c>
      <c r="N53" s="281" t="s">
        <v>5</v>
      </c>
      <c r="O53" s="54" t="s">
        <v>7</v>
      </c>
      <c r="P53" s="54" t="s">
        <v>14</v>
      </c>
      <c r="Q53" s="54" t="s">
        <v>11</v>
      </c>
      <c r="R53" s="54" t="s">
        <v>47</v>
      </c>
      <c r="S53" s="403" t="s">
        <v>94</v>
      </c>
      <c r="T53" s="405"/>
      <c r="U53" s="1"/>
      <c r="V53" s="112" t="s">
        <v>85</v>
      </c>
      <c r="W53" s="199" t="s">
        <v>110</v>
      </c>
      <c r="X53" s="284" t="s">
        <v>114</v>
      </c>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A54" s="53" t="s">
        <v>27</v>
      </c>
      <c r="B54" s="63">
        <f>IF(B48&lt;&gt;0,IF(SUM(B48+1)&gt;$AG$8,0, SUM(B48+1)),0)</f>
        <v>44038</v>
      </c>
      <c r="C54" s="58"/>
      <c r="D54" s="102"/>
      <c r="E54" s="102"/>
      <c r="F54" s="102"/>
      <c r="G54" s="102"/>
      <c r="H54" s="102"/>
      <c r="I54" s="102"/>
      <c r="J54" s="174"/>
      <c r="K54" s="105"/>
      <c r="L54" s="102"/>
      <c r="M54" s="102"/>
      <c r="N54" s="102"/>
      <c r="O54" s="102"/>
      <c r="P54" s="102"/>
      <c r="Q54" s="102"/>
      <c r="R54" s="102"/>
      <c r="S54" s="102"/>
      <c r="T54" s="104"/>
      <c r="U54" s="3"/>
      <c r="V54" s="113"/>
      <c r="W54" s="200"/>
      <c r="X54" s="198"/>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5" thickTop="1">
      <c r="A55" s="53" t="s">
        <v>28</v>
      </c>
      <c r="B55" s="63">
        <f t="shared" ref="B55:B60" si="34">IF(B54&lt;&gt;0,IF(SUM(B54+1)&gt;$AG$8,0, SUM(B54+1)),0)</f>
        <v>44039</v>
      </c>
      <c r="C55" s="58"/>
      <c r="D55" s="102"/>
      <c r="E55" s="102"/>
      <c r="F55" s="102"/>
      <c r="G55" s="102"/>
      <c r="H55" s="102"/>
      <c r="I55" s="102"/>
      <c r="J55" s="174"/>
      <c r="K55" s="105"/>
      <c r="L55" s="102"/>
      <c r="M55" s="102"/>
      <c r="N55" s="102"/>
      <c r="O55" s="102"/>
      <c r="P55" s="102"/>
      <c r="Q55" s="102"/>
      <c r="R55" s="102"/>
      <c r="S55" s="102"/>
      <c r="T55" s="104"/>
      <c r="U55" s="3"/>
      <c r="V55" s="113"/>
      <c r="W55" s="200"/>
      <c r="X55" s="198"/>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5" thickBot="1">
      <c r="A56" s="53" t="s">
        <v>29</v>
      </c>
      <c r="B56" s="63">
        <f t="shared" si="34"/>
        <v>44040</v>
      </c>
      <c r="C56" s="58"/>
      <c r="D56" s="102"/>
      <c r="E56" s="102"/>
      <c r="F56" s="102"/>
      <c r="G56" s="102"/>
      <c r="H56" s="102"/>
      <c r="I56" s="102"/>
      <c r="J56" s="174"/>
      <c r="K56" s="105"/>
      <c r="L56" s="102"/>
      <c r="M56" s="102"/>
      <c r="N56" s="102"/>
      <c r="O56" s="102"/>
      <c r="P56" s="102"/>
      <c r="Q56" s="102"/>
      <c r="R56" s="102"/>
      <c r="S56" s="102"/>
      <c r="T56" s="104"/>
      <c r="U56" s="3"/>
      <c r="V56" s="113"/>
      <c r="W56" s="200"/>
      <c r="X56" s="198"/>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A57" s="53" t="s">
        <v>30</v>
      </c>
      <c r="B57" s="63">
        <f t="shared" si="34"/>
        <v>44041</v>
      </c>
      <c r="C57" s="58"/>
      <c r="D57" s="102"/>
      <c r="E57" s="102"/>
      <c r="F57" s="102"/>
      <c r="G57" s="102"/>
      <c r="H57" s="102"/>
      <c r="I57" s="102"/>
      <c r="J57" s="174"/>
      <c r="K57" s="105"/>
      <c r="L57" s="102"/>
      <c r="M57" s="102"/>
      <c r="N57" s="102"/>
      <c r="O57" s="102"/>
      <c r="P57" s="102"/>
      <c r="Q57" s="102"/>
      <c r="R57" s="102"/>
      <c r="S57" s="102"/>
      <c r="T57" s="104"/>
      <c r="U57" s="3"/>
      <c r="V57" s="113"/>
      <c r="W57" s="200"/>
      <c r="X57" s="198"/>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A58" s="53" t="s">
        <v>31</v>
      </c>
      <c r="B58" s="63">
        <f t="shared" si="34"/>
        <v>44042</v>
      </c>
      <c r="C58" s="58"/>
      <c r="D58" s="102"/>
      <c r="E58" s="102"/>
      <c r="F58" s="102"/>
      <c r="G58" s="102"/>
      <c r="H58" s="102"/>
      <c r="I58" s="102"/>
      <c r="J58" s="174"/>
      <c r="K58" s="105"/>
      <c r="L58" s="102"/>
      <c r="M58" s="102"/>
      <c r="N58" s="102"/>
      <c r="O58" s="102"/>
      <c r="P58" s="102"/>
      <c r="Q58" s="102"/>
      <c r="R58" s="102"/>
      <c r="S58" s="102"/>
      <c r="T58" s="104"/>
      <c r="U58" s="3"/>
      <c r="V58" s="113"/>
      <c r="W58" s="200"/>
      <c r="X58" s="198"/>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A59" s="53" t="s">
        <v>32</v>
      </c>
      <c r="B59" s="63">
        <f t="shared" si="34"/>
        <v>44043</v>
      </c>
      <c r="C59" s="58"/>
      <c r="D59" s="102"/>
      <c r="E59" s="102"/>
      <c r="F59" s="102"/>
      <c r="G59" s="102"/>
      <c r="H59" s="102"/>
      <c r="I59" s="102"/>
      <c r="J59" s="174"/>
      <c r="K59" s="105"/>
      <c r="L59" s="102"/>
      <c r="M59" s="102"/>
      <c r="N59" s="102"/>
      <c r="O59" s="102"/>
      <c r="P59" s="102"/>
      <c r="Q59" s="102"/>
      <c r="R59" s="102"/>
      <c r="S59" s="102"/>
      <c r="T59" s="104"/>
      <c r="U59" s="3"/>
      <c r="V59" s="113"/>
      <c r="W59" s="200"/>
      <c r="X59" s="198"/>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ht="13" customHeight="1">
      <c r="A60" s="53" t="s">
        <v>33</v>
      </c>
      <c r="B60" s="63">
        <f t="shared" si="34"/>
        <v>44044</v>
      </c>
      <c r="C60" s="58"/>
      <c r="D60" s="102"/>
      <c r="E60" s="102"/>
      <c r="F60" s="102"/>
      <c r="G60" s="102"/>
      <c r="H60" s="102"/>
      <c r="I60" s="102"/>
      <c r="J60" s="174"/>
      <c r="K60" s="105"/>
      <c r="L60" s="102"/>
      <c r="M60" s="102"/>
      <c r="N60" s="102"/>
      <c r="O60" s="102"/>
      <c r="P60" s="102"/>
      <c r="Q60" s="102"/>
      <c r="R60" s="102"/>
      <c r="S60" s="102"/>
      <c r="T60" s="104"/>
      <c r="U60" s="3"/>
      <c r="V60" s="113"/>
      <c r="W60" s="200"/>
      <c r="X60" s="198"/>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ht="13">
      <c r="A61" s="62" t="s">
        <v>34</v>
      </c>
      <c r="B61" s="52"/>
      <c r="C61" s="61">
        <f>SUMIF($B54:$B60,"&lt;&gt;0",C54:C60)</f>
        <v>0</v>
      </c>
      <c r="D61" s="61">
        <f t="shared" ref="D61:G61" si="35">SUMIF($B54:$B60,"&lt;&gt;0",D54:D60)</f>
        <v>0</v>
      </c>
      <c r="E61" s="61">
        <f t="shared" si="35"/>
        <v>0</v>
      </c>
      <c r="F61" s="61">
        <f t="shared" si="35"/>
        <v>0</v>
      </c>
      <c r="G61" s="61">
        <f t="shared" si="35"/>
        <v>0</v>
      </c>
      <c r="H61" s="61"/>
      <c r="I61" s="61"/>
      <c r="J61" s="101">
        <f t="shared" ref="J61:S61" si="36">SUMIF($B54:$B60,"&lt;&gt;0",J54:J60)</f>
        <v>0</v>
      </c>
      <c r="K61" s="101">
        <f t="shared" si="36"/>
        <v>0</v>
      </c>
      <c r="L61" s="61">
        <f t="shared" si="36"/>
        <v>0</v>
      </c>
      <c r="M61" s="61">
        <f t="shared" si="36"/>
        <v>0</v>
      </c>
      <c r="N61" s="61">
        <f t="shared" si="36"/>
        <v>0</v>
      </c>
      <c r="O61" s="61">
        <f t="shared" si="36"/>
        <v>0</v>
      </c>
      <c r="P61" s="61">
        <f t="shared" si="36"/>
        <v>0</v>
      </c>
      <c r="Q61" s="61">
        <f t="shared" si="36"/>
        <v>0</v>
      </c>
      <c r="R61" s="61">
        <f t="shared" si="36"/>
        <v>0</v>
      </c>
      <c r="S61" s="61">
        <f t="shared" si="36"/>
        <v>0</v>
      </c>
      <c r="T61" s="61"/>
      <c r="U61" s="3"/>
      <c r="V61" s="114">
        <f>SUMIF($B54:$B60,"&lt;&gt;0",V54:V60)</f>
        <v>0</v>
      </c>
      <c r="W61" s="201">
        <f>SUMIF($B54:$B60,"&lt;&gt;0",W54:W60)</f>
        <v>0</v>
      </c>
      <c r="X61" s="201">
        <f>SUMIF($B54:$B60,"&lt;&gt;0",X54:X60)</f>
        <v>0</v>
      </c>
      <c r="Z61" s="23"/>
      <c r="AA61" s="468"/>
      <c r="AB61" s="468"/>
      <c r="AC61" s="468"/>
      <c r="AD61" s="468"/>
      <c r="AE61" s="468"/>
      <c r="AF61" s="468"/>
      <c r="AG61" s="468"/>
      <c r="AH61" s="468"/>
      <c r="AI61" s="25"/>
      <c r="AJ61" s="3"/>
      <c r="AK61" s="71"/>
      <c r="AL61" s="56" t="s">
        <v>34</v>
      </c>
      <c r="AM61" s="188">
        <f>SUM(AM54:AM60)</f>
        <v>0</v>
      </c>
      <c r="AN61" s="188">
        <f t="shared" ref="AN61:AP61" si="37">SUM(AN54:AN60)</f>
        <v>0</v>
      </c>
      <c r="AO61" s="188">
        <f t="shared" si="37"/>
        <v>0</v>
      </c>
      <c r="AP61" s="188">
        <f t="shared" si="37"/>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18:C24 C30:C36 C42:C48 C54:C60" name="Range1"/>
    <protectedRange sqref="AA4 AA6 AF4 AD8 AG8 AF6:AH6" name="Range1_1"/>
    <protectedRange sqref="AI11" name="Range1_2_1"/>
    <protectedRange sqref="AD11 AD16" name="Range1_3_2"/>
    <protectedRange sqref="AG28 AG51" name="Range1_3_1_1"/>
  </protectedRanges>
  <mergeCells count="112">
    <mergeCell ref="AL2:AP2"/>
    <mergeCell ref="AA3:AD3"/>
    <mergeCell ref="AF3:AH3"/>
    <mergeCell ref="A4:B4"/>
    <mergeCell ref="C4:I4"/>
    <mergeCell ref="J4:K4"/>
    <mergeCell ref="L4:T4"/>
    <mergeCell ref="V4:X4"/>
    <mergeCell ref="AA4:AD4"/>
    <mergeCell ref="AF4:AH4"/>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A15:AC15"/>
    <mergeCell ref="AF15:AG15"/>
    <mergeCell ref="A16:B16"/>
    <mergeCell ref="C16:I16"/>
    <mergeCell ref="J16:K16"/>
    <mergeCell ref="L16:T16"/>
    <mergeCell ref="V16:X16"/>
    <mergeCell ref="AA16:AC16"/>
    <mergeCell ref="AA12:AC12"/>
    <mergeCell ref="AF12:AG12"/>
    <mergeCell ref="AA13:AC13"/>
    <mergeCell ref="AF13:AG13"/>
    <mergeCell ref="AA14:AC14"/>
    <mergeCell ref="AF14:AG14"/>
    <mergeCell ref="AB23:AE23"/>
    <mergeCell ref="AB24:AE24"/>
    <mergeCell ref="AB25:AE25"/>
    <mergeCell ref="AB26:AE26"/>
    <mergeCell ref="AB27:AE27"/>
    <mergeCell ref="AM16:AP16"/>
    <mergeCell ref="H17:I17"/>
    <mergeCell ref="S17:T17"/>
    <mergeCell ref="AA17:AC17"/>
    <mergeCell ref="AA18:AC18"/>
    <mergeCell ref="AA20:AH20"/>
    <mergeCell ref="AB22:AE22"/>
    <mergeCell ref="AM28:AP28"/>
    <mergeCell ref="H29:I29"/>
    <mergeCell ref="S29:T29"/>
    <mergeCell ref="AB29:AE29"/>
    <mergeCell ref="AB30:AE30"/>
    <mergeCell ref="AB31:AE31"/>
    <mergeCell ref="A28:B28"/>
    <mergeCell ref="C28:I28"/>
    <mergeCell ref="J28:K28"/>
    <mergeCell ref="L28:T28"/>
    <mergeCell ref="V28:X28"/>
    <mergeCell ref="AB28:AE28"/>
    <mergeCell ref="AB38:AE38"/>
    <mergeCell ref="AB39:AE39"/>
    <mergeCell ref="A40:B40"/>
    <mergeCell ref="C40:I40"/>
    <mergeCell ref="J40:K40"/>
    <mergeCell ref="L40:T40"/>
    <mergeCell ref="V40:X40"/>
    <mergeCell ref="AB40:AE40"/>
    <mergeCell ref="AB32:AE32"/>
    <mergeCell ref="AB33:AE33"/>
    <mergeCell ref="AB34:AE34"/>
    <mergeCell ref="AB35:AE35"/>
    <mergeCell ref="AB36:AE36"/>
    <mergeCell ref="AB37:AE37"/>
    <mergeCell ref="AB49:AE49"/>
    <mergeCell ref="AB44:AE44"/>
    <mergeCell ref="AB45:AE45"/>
    <mergeCell ref="AB46:AE46"/>
    <mergeCell ref="AB47:AE47"/>
    <mergeCell ref="AB48:AE48"/>
    <mergeCell ref="AM40:AP40"/>
    <mergeCell ref="H41:I41"/>
    <mergeCell ref="S41:T41"/>
    <mergeCell ref="AB41:AE41"/>
    <mergeCell ref="AB42:AE42"/>
    <mergeCell ref="AB43:AE43"/>
    <mergeCell ref="AM52:AP52"/>
    <mergeCell ref="H53:I53"/>
    <mergeCell ref="S53:T53"/>
    <mergeCell ref="AB50:AE50"/>
    <mergeCell ref="AB51:AE51"/>
    <mergeCell ref="AB52:AE52"/>
    <mergeCell ref="A52:B52"/>
    <mergeCell ref="C52:I52"/>
    <mergeCell ref="J52:K52"/>
    <mergeCell ref="L52:T52"/>
    <mergeCell ref="V52:X52"/>
    <mergeCell ref="A64:T64"/>
    <mergeCell ref="C67:O68"/>
    <mergeCell ref="P67:P68"/>
    <mergeCell ref="AB53:AE53"/>
    <mergeCell ref="A63:T63"/>
    <mergeCell ref="AB54:AC54"/>
    <mergeCell ref="AA55:AH55"/>
    <mergeCell ref="AA60:AH61"/>
    <mergeCell ref="AA63:AF63"/>
    <mergeCell ref="AA58:AF58"/>
    <mergeCell ref="AG58:AH58"/>
    <mergeCell ref="AG63:AH63"/>
  </mergeCells>
  <conditionalFormatting sqref="B18:B24 B30:B36 B6:B12 B42:B48">
    <cfRule type="cellIs" dxfId="195" priority="61" stopIfTrue="1" operator="equal">
      <formula>0</formula>
    </cfRule>
  </conditionalFormatting>
  <conditionalFormatting sqref="C13:G13 C25:G25 C37:G37 C49:G49 N25:S25 N37:S37 N49:S49 K13 N13:S13">
    <cfRule type="cellIs" dxfId="194" priority="60" stopIfTrue="1" operator="equal">
      <formula>0</formula>
    </cfRule>
  </conditionalFormatting>
  <conditionalFormatting sqref="K25">
    <cfRule type="cellIs" dxfId="193" priority="59" stopIfTrue="1" operator="equal">
      <formula>0</formula>
    </cfRule>
  </conditionalFormatting>
  <conditionalFormatting sqref="K37">
    <cfRule type="cellIs" dxfId="192" priority="58" stopIfTrue="1" operator="equal">
      <formula>0</formula>
    </cfRule>
  </conditionalFormatting>
  <conditionalFormatting sqref="K49">
    <cfRule type="cellIs" dxfId="191" priority="57" stopIfTrue="1" operator="equal">
      <formula>0</formula>
    </cfRule>
  </conditionalFormatting>
  <conditionalFormatting sqref="L25 L37 L49 L13">
    <cfRule type="cellIs" dxfId="190" priority="56" stopIfTrue="1" operator="equal">
      <formula>0</formula>
    </cfRule>
  </conditionalFormatting>
  <conditionalFormatting sqref="J13">
    <cfRule type="cellIs" dxfId="189" priority="55" stopIfTrue="1" operator="equal">
      <formula>0</formula>
    </cfRule>
  </conditionalFormatting>
  <conditionalFormatting sqref="J25">
    <cfRule type="cellIs" dxfId="188" priority="54" stopIfTrue="1" operator="equal">
      <formula>0</formula>
    </cfRule>
  </conditionalFormatting>
  <conditionalFormatting sqref="J49">
    <cfRule type="cellIs" dxfId="187" priority="53" stopIfTrue="1" operator="equal">
      <formula>0</formula>
    </cfRule>
  </conditionalFormatting>
  <conditionalFormatting sqref="V13:X13">
    <cfRule type="cellIs" dxfId="186" priority="52" stopIfTrue="1" operator="equal">
      <formula>0</formula>
    </cfRule>
  </conditionalFormatting>
  <conditionalFormatting sqref="V25:X25">
    <cfRule type="cellIs" dxfId="185" priority="51" stopIfTrue="1" operator="equal">
      <formula>0</formula>
    </cfRule>
  </conditionalFormatting>
  <conditionalFormatting sqref="V37:X37">
    <cfRule type="cellIs" dxfId="184" priority="50" stopIfTrue="1" operator="equal">
      <formula>0</formula>
    </cfRule>
  </conditionalFormatting>
  <conditionalFormatting sqref="V49:X49">
    <cfRule type="cellIs" dxfId="183" priority="49" stopIfTrue="1" operator="equal">
      <formula>0</formula>
    </cfRule>
  </conditionalFormatting>
  <conditionalFormatting sqref="J37">
    <cfRule type="cellIs" dxfId="182" priority="48" stopIfTrue="1" operator="equal">
      <formula>0</formula>
    </cfRule>
  </conditionalFormatting>
  <conditionalFormatting sqref="H25:I25">
    <cfRule type="cellIs" dxfId="181" priority="32" stopIfTrue="1" operator="equal">
      <formula>0</formula>
    </cfRule>
  </conditionalFormatting>
  <conditionalFormatting sqref="H13:I13">
    <cfRule type="cellIs" dxfId="180" priority="31" stopIfTrue="1" operator="equal">
      <formula>0</formula>
    </cfRule>
  </conditionalFormatting>
  <conditionalFormatting sqref="H37:I37">
    <cfRule type="cellIs" dxfId="179" priority="30" stopIfTrue="1" operator="equal">
      <formula>0</formula>
    </cfRule>
  </conditionalFormatting>
  <conditionalFormatting sqref="H49:I49">
    <cfRule type="cellIs" dxfId="178" priority="29" stopIfTrue="1" operator="equal">
      <formula>0</formula>
    </cfRule>
  </conditionalFormatting>
  <conditionalFormatting sqref="M13">
    <cfRule type="cellIs" dxfId="177" priority="27" stopIfTrue="1" operator="equal">
      <formula>0</formula>
    </cfRule>
  </conditionalFormatting>
  <conditionalFormatting sqref="M25">
    <cfRule type="cellIs" dxfId="176" priority="26" stopIfTrue="1" operator="equal">
      <formula>0</formula>
    </cfRule>
  </conditionalFormatting>
  <conditionalFormatting sqref="M37">
    <cfRule type="cellIs" dxfId="175" priority="25" stopIfTrue="1" operator="equal">
      <formula>0</formula>
    </cfRule>
  </conditionalFormatting>
  <conditionalFormatting sqref="M49">
    <cfRule type="cellIs" dxfId="174" priority="24" stopIfTrue="1" operator="equal">
      <formula>0</formula>
    </cfRule>
  </conditionalFormatting>
  <conditionalFormatting sqref="B54:B60">
    <cfRule type="cellIs" dxfId="173" priority="23" stopIfTrue="1" operator="equal">
      <formula>0</formula>
    </cfRule>
  </conditionalFormatting>
  <conditionalFormatting sqref="C61:G61 N61:S61">
    <cfRule type="cellIs" dxfId="172" priority="22" stopIfTrue="1" operator="equal">
      <formula>0</formula>
    </cfRule>
  </conditionalFormatting>
  <conditionalFormatting sqref="K61">
    <cfRule type="cellIs" dxfId="171" priority="21" stopIfTrue="1" operator="equal">
      <formula>0</formula>
    </cfRule>
  </conditionalFormatting>
  <conditionalFormatting sqref="L61">
    <cfRule type="cellIs" dxfId="170" priority="20" stopIfTrue="1" operator="equal">
      <formula>0</formula>
    </cfRule>
  </conditionalFormatting>
  <conditionalFormatting sqref="J61">
    <cfRule type="cellIs" dxfId="169" priority="19" stopIfTrue="1" operator="equal">
      <formula>0</formula>
    </cfRule>
  </conditionalFormatting>
  <conditionalFormatting sqref="V61:X61">
    <cfRule type="cellIs" dxfId="168" priority="18" stopIfTrue="1" operator="equal">
      <formula>0</formula>
    </cfRule>
  </conditionalFormatting>
  <conditionalFormatting sqref="H61:I61">
    <cfRule type="cellIs" dxfId="167" priority="17" stopIfTrue="1" operator="equal">
      <formula>0</formula>
    </cfRule>
  </conditionalFormatting>
  <conditionalFormatting sqref="M61">
    <cfRule type="cellIs" dxfId="166" priority="16" stopIfTrue="1" operator="equal">
      <formula>0</formula>
    </cfRule>
  </conditionalFormatting>
  <conditionalFormatting sqref="AD15">
    <cfRule type="cellIs" dxfId="165" priority="15" stopIfTrue="1" operator="lessThan">
      <formula>0</formula>
    </cfRule>
  </conditionalFormatting>
  <conditionalFormatting sqref="AG22:AH26 AG29:AH29 AH27 AH30 AG31:AH40 AG43:AH46 AG48:AH50">
    <cfRule type="cellIs" dxfId="164" priority="14" stopIfTrue="1" operator="equal">
      <formula>0</formula>
    </cfRule>
  </conditionalFormatting>
  <conditionalFormatting sqref="AG30">
    <cfRule type="cellIs" dxfId="163" priority="11" stopIfTrue="1" operator="equal">
      <formula>0</formula>
    </cfRule>
  </conditionalFormatting>
  <conditionalFormatting sqref="AG52:AH52 AG40:AH40">
    <cfRule type="cellIs" dxfId="162" priority="10" stopIfTrue="1" operator="equal">
      <formula>0</formula>
    </cfRule>
  </conditionalFormatting>
  <conditionalFormatting sqref="AG54:AH54">
    <cfRule type="cellIs" dxfId="161" priority="8" stopIfTrue="1" operator="equal">
      <formula>0</formula>
    </cfRule>
  </conditionalFormatting>
  <conditionalFormatting sqref="AG27">
    <cfRule type="cellIs" dxfId="160" priority="13" stopIfTrue="1" operator="equal">
      <formula>0</formula>
    </cfRule>
  </conditionalFormatting>
  <conditionalFormatting sqref="AG53:AH53">
    <cfRule type="cellIs" dxfId="159" priority="7" stopIfTrue="1" operator="equal">
      <formula>0</formula>
    </cfRule>
  </conditionalFormatting>
  <conditionalFormatting sqref="AG44:AH44">
    <cfRule type="cellIs" dxfId="158" priority="12" stopIfTrue="1" operator="equal">
      <formula>0</formula>
    </cfRule>
  </conditionalFormatting>
  <conditionalFormatting sqref="AG43:AH43">
    <cfRule type="cellIs" dxfId="157" priority="9" stopIfTrue="1" operator="equal">
      <formula>0</formula>
    </cfRule>
  </conditionalFormatting>
  <conditionalFormatting sqref="AG47:AH47">
    <cfRule type="cellIs" dxfId="156" priority="6" stopIfTrue="1" operator="equal">
      <formula>0</formula>
    </cfRule>
  </conditionalFormatting>
  <conditionalFormatting sqref="AG41:AH41">
    <cfRule type="cellIs" dxfId="155" priority="4" stopIfTrue="1" operator="equal">
      <formula>0</formula>
    </cfRule>
  </conditionalFormatting>
  <conditionalFormatting sqref="AG41:AH41">
    <cfRule type="cellIs" dxfId="154" priority="3" stopIfTrue="1" operator="equal">
      <formula>0</formula>
    </cfRule>
  </conditionalFormatting>
  <conditionalFormatting sqref="AG42:AH42">
    <cfRule type="cellIs" dxfId="153" priority="2" stopIfTrue="1" operator="equal">
      <formula>0</formula>
    </cfRule>
  </conditionalFormatting>
  <conditionalFormatting sqref="AG42:AH42">
    <cfRule type="cellIs" dxfId="152" priority="1" stopIfTrue="1" operator="equal">
      <formula>0</formula>
    </cfRule>
  </conditionalFormatting>
  <dataValidations count="5">
    <dataValidation allowBlank="1" showInputMessage="1" sqref="AD8" xr:uid="{FD286F76-22D4-4FBE-8B29-24AC1476B04B}"/>
    <dataValidation type="decimal" allowBlank="1" showInputMessage="1" showErrorMessage="1" sqref="AI11 AD11 AG28 AD16 AG51" xr:uid="{0EFC3C6D-4811-4F7B-B2CE-11BBBC75133A}">
      <formula1>0</formula1>
      <formula2>300</formula2>
    </dataValidation>
    <dataValidation type="decimal" allowBlank="1" showInputMessage="1" showErrorMessage="1" sqref="AF6" xr:uid="{B532DF45-60CE-493C-AD35-58F4F4E2C818}">
      <formula1>0</formula1>
      <formula2>2</formula2>
    </dataValidation>
    <dataValidation type="decimal" allowBlank="1" showInputMessage="1" showErrorMessage="1" errorTitle="Invalid Data Type" error="Please enter a number between 0 and 24." sqref="C18:C24 C42:C48 C30:C36 C6:C12 C54:C60" xr:uid="{184E5E0A-D1F5-4A3D-BCF0-27C31BD65F68}">
      <formula1>0</formula1>
      <formula2>24</formula2>
    </dataValidation>
    <dataValidation type="date" allowBlank="1" showInputMessage="1" sqref="AG8" xr:uid="{AED5DC5B-64D0-42E0-A413-8BACD5338385}">
      <formula1>1</formula1>
      <formula2>73050</formula2>
    </dataValidation>
  </dataValidations>
  <hyperlinks>
    <hyperlink ref="F65" r:id="rId1" display="http://web.uncg.edu/hrs/PolicyManuals/StaffManual/Section5/" xr:uid="{BFE8E0DB-A6EF-4424-8CE8-86DC2F1AFD3E}"/>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903B18E-C668-4B59-8DE6-670FE3A7EA3F}">
          <x14:formula1>
            <xm:f>Validation!$F$18:$F$21</xm:f>
          </x14:formula1>
          <xm:sqref>I6:I12 I18:I24 I30:I36 I42:I48 I54:I60</xm:sqref>
        </x14:dataValidation>
        <x14:dataValidation type="list" allowBlank="1" showInputMessage="1" showErrorMessage="1" xr:uid="{B9400A19-F0A1-4202-95F9-F074B9AB2E24}">
          <x14:formula1>
            <xm:f>Validation!$B$18:$B$27</xm:f>
          </x14:formula1>
          <xm:sqref>T6:T12 T54:T60 T42:T48 T30:T36 T18:T24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054D9-C0CF-4C52-A87D-AED8A514351E}">
  <sheetPr>
    <tabColor theme="3" tint="0.79998168889431442"/>
    <pageSetUpPr fitToPage="1"/>
  </sheetPr>
  <dimension ref="A2:AT71"/>
  <sheetViews>
    <sheetView showGridLines="0" topLeftCell="A22" zoomScale="90" zoomScaleNormal="90" zoomScalePageLayoutView="40" workbookViewId="0">
      <selection activeCell="AA58" sqref="AA58:AF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44045</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44046</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44047</v>
      </c>
      <c r="C8" s="58"/>
      <c r="D8" s="102"/>
      <c r="E8" s="102"/>
      <c r="F8" s="102"/>
      <c r="G8" s="102"/>
      <c r="H8" s="102"/>
      <c r="I8" s="102"/>
      <c r="J8" s="113"/>
      <c r="K8" s="105"/>
      <c r="L8" s="102"/>
      <c r="M8" s="103"/>
      <c r="N8" s="103"/>
      <c r="O8" s="102"/>
      <c r="P8" s="102"/>
      <c r="Q8" s="102"/>
      <c r="R8" s="102"/>
      <c r="S8" s="102"/>
      <c r="T8" s="104"/>
      <c r="U8" s="6"/>
      <c r="V8" s="113"/>
      <c r="W8" s="200"/>
      <c r="X8" s="198"/>
      <c r="AA8" s="420" t="str">
        <f>Validation!B12</f>
        <v>September (2020)</v>
      </c>
      <c r="AB8" s="421"/>
      <c r="AC8" s="3"/>
      <c r="AD8" s="422">
        <f>VLOOKUP(AA8,Validation!B4:F15,2,FALSE)</f>
        <v>44045</v>
      </c>
      <c r="AE8" s="423"/>
      <c r="AF8" s="3"/>
      <c r="AG8" s="422">
        <f>VLOOKUP(AA8,Validation!B4:F15,4,FALSE)</f>
        <v>44072</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44048</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44049</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44050</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August!AD15</f>
        <v>0</v>
      </c>
      <c r="AE11" s="152"/>
      <c r="AF11" s="416" t="s">
        <v>162</v>
      </c>
      <c r="AG11" s="417"/>
      <c r="AH11" s="143">
        <f>August!AH15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44051</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August!AD18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44052</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44053</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44054</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44055</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44056</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44057</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44058</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44059</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44060</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44061</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44062</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44063</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44064</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44065</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44066</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44067</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44068</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44069</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44070</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44071</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44072</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 thickTop="1">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 thickBot="1">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ht="12.5" customHeight="1">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c r="Z61" s="23"/>
      <c r="AA61" s="468"/>
      <c r="AB61" s="468"/>
      <c r="AC61" s="468"/>
      <c r="AD61" s="468"/>
      <c r="AE61" s="468"/>
      <c r="AF61" s="468"/>
      <c r="AG61" s="468"/>
      <c r="AH61" s="468"/>
      <c r="AI61" s="25"/>
      <c r="AJ61" s="3"/>
      <c r="AK61" s="71"/>
      <c r="AL61" s="56" t="s">
        <v>34</v>
      </c>
      <c r="AM61" s="188">
        <f>SUM(AM54:AM60)</f>
        <v>0</v>
      </c>
      <c r="AN61" s="188">
        <f t="shared" ref="AN61:AP61" si="34">SUM(AN54:AN60)</f>
        <v>0</v>
      </c>
      <c r="AO61" s="188">
        <f t="shared" si="34"/>
        <v>0</v>
      </c>
      <c r="AP61" s="188">
        <f t="shared" si="34"/>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60 C18:C24 C30:C36 C42:C48 C54:C57" name="Range1"/>
    <protectedRange sqref="AA4 AA6 AF4 AD8 AG8 AF6:AH6" name="Range1_1"/>
    <protectedRange sqref="AI11" name="Range1_2_1"/>
    <protectedRange sqref="AD11 AD16" name="Range1_3_2"/>
    <protectedRange sqref="AG28 AG51" name="Range1_3_1_1"/>
  </protectedRanges>
  <mergeCells count="105">
    <mergeCell ref="A4:B4"/>
    <mergeCell ref="C4:I4"/>
    <mergeCell ref="J4:K4"/>
    <mergeCell ref="L4:T4"/>
    <mergeCell ref="V4:X4"/>
    <mergeCell ref="AA4:AD4"/>
    <mergeCell ref="AF4:AH4"/>
    <mergeCell ref="AA12:AC12"/>
    <mergeCell ref="AF12:AG12"/>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L2:AP2"/>
    <mergeCell ref="AA3:AD3"/>
    <mergeCell ref="AF3:AH3"/>
    <mergeCell ref="AM16:AP16"/>
    <mergeCell ref="H17:I17"/>
    <mergeCell ref="S17:T17"/>
    <mergeCell ref="AA17:AC17"/>
    <mergeCell ref="AA18:AC18"/>
    <mergeCell ref="AA15:AC15"/>
    <mergeCell ref="AF15:AG15"/>
    <mergeCell ref="AA13:AC13"/>
    <mergeCell ref="AF13:AG13"/>
    <mergeCell ref="AA14:AC14"/>
    <mergeCell ref="AF14:AG14"/>
    <mergeCell ref="A16:B16"/>
    <mergeCell ref="C16:I16"/>
    <mergeCell ref="J16:K16"/>
    <mergeCell ref="L16:T16"/>
    <mergeCell ref="V16:X16"/>
    <mergeCell ref="AA16:AC16"/>
    <mergeCell ref="A28:B28"/>
    <mergeCell ref="C28:I28"/>
    <mergeCell ref="J28:K28"/>
    <mergeCell ref="L28:T28"/>
    <mergeCell ref="V28:X28"/>
    <mergeCell ref="AB28:AE28"/>
    <mergeCell ref="AB23:AE23"/>
    <mergeCell ref="AB24:AE24"/>
    <mergeCell ref="AB25:AE25"/>
    <mergeCell ref="AB26:AE26"/>
    <mergeCell ref="AB27:AE27"/>
    <mergeCell ref="AA20:AH20"/>
    <mergeCell ref="AB22:AE22"/>
    <mergeCell ref="AB32:AE32"/>
    <mergeCell ref="AB33:AE33"/>
    <mergeCell ref="AB34:AE34"/>
    <mergeCell ref="AB35:AE35"/>
    <mergeCell ref="AB36:AE36"/>
    <mergeCell ref="AB37:AE37"/>
    <mergeCell ref="AM28:AP28"/>
    <mergeCell ref="H29:I29"/>
    <mergeCell ref="S29:T29"/>
    <mergeCell ref="AB29:AE29"/>
    <mergeCell ref="AB30:AE30"/>
    <mergeCell ref="AB31:AE31"/>
    <mergeCell ref="H41:I41"/>
    <mergeCell ref="S41:T41"/>
    <mergeCell ref="AB41:AE41"/>
    <mergeCell ref="AB42:AE42"/>
    <mergeCell ref="AB43:AE43"/>
    <mergeCell ref="AB38:AE38"/>
    <mergeCell ref="AB39:AE39"/>
    <mergeCell ref="A40:B40"/>
    <mergeCell ref="C40:I40"/>
    <mergeCell ref="J40:K40"/>
    <mergeCell ref="L40:T40"/>
    <mergeCell ref="V40:X40"/>
    <mergeCell ref="AB40:AE40"/>
    <mergeCell ref="AM52:AP52"/>
    <mergeCell ref="AB50:AE50"/>
    <mergeCell ref="AB51:AE51"/>
    <mergeCell ref="AB44:AE44"/>
    <mergeCell ref="AB45:AE45"/>
    <mergeCell ref="AB46:AE46"/>
    <mergeCell ref="AB47:AE47"/>
    <mergeCell ref="AB48:AE48"/>
    <mergeCell ref="AM40:AP40"/>
    <mergeCell ref="A63:T63"/>
    <mergeCell ref="A64:T64"/>
    <mergeCell ref="C67:O68"/>
    <mergeCell ref="P67:P68"/>
    <mergeCell ref="AB52:AE52"/>
    <mergeCell ref="AB53:AE53"/>
    <mergeCell ref="AB49:AE49"/>
    <mergeCell ref="AB54:AC54"/>
    <mergeCell ref="AA55:AH55"/>
    <mergeCell ref="AA60:AH61"/>
    <mergeCell ref="AA63:AF63"/>
    <mergeCell ref="AA58:AF58"/>
    <mergeCell ref="AG58:AH58"/>
    <mergeCell ref="AG63:AH63"/>
  </mergeCells>
  <conditionalFormatting sqref="B18:B24 B30:B36 B6:B12 B42:B48">
    <cfRule type="cellIs" dxfId="151" priority="53" stopIfTrue="1" operator="equal">
      <formula>0</formula>
    </cfRule>
  </conditionalFormatting>
  <conditionalFormatting sqref="C13:G13 C25:G25 C37:G37 C49:G49 N25:S25 N37:S37 N49:S49 K13 N13:S13">
    <cfRule type="cellIs" dxfId="150" priority="52" stopIfTrue="1" operator="equal">
      <formula>0</formula>
    </cfRule>
  </conditionalFormatting>
  <conditionalFormatting sqref="K25">
    <cfRule type="cellIs" dxfId="149" priority="51" stopIfTrue="1" operator="equal">
      <formula>0</formula>
    </cfRule>
  </conditionalFormatting>
  <conditionalFormatting sqref="K37">
    <cfRule type="cellIs" dxfId="148" priority="50" stopIfTrue="1" operator="equal">
      <formula>0</formula>
    </cfRule>
  </conditionalFormatting>
  <conditionalFormatting sqref="K49">
    <cfRule type="cellIs" dxfId="147" priority="49" stopIfTrue="1" operator="equal">
      <formula>0</formula>
    </cfRule>
  </conditionalFormatting>
  <conditionalFormatting sqref="L25 L37 L49 L13">
    <cfRule type="cellIs" dxfId="146" priority="48" stopIfTrue="1" operator="equal">
      <formula>0</formula>
    </cfRule>
  </conditionalFormatting>
  <conditionalFormatting sqref="J13">
    <cfRule type="cellIs" dxfId="145" priority="47" stopIfTrue="1" operator="equal">
      <formula>0</formula>
    </cfRule>
  </conditionalFormatting>
  <conditionalFormatting sqref="J25">
    <cfRule type="cellIs" dxfId="144" priority="46" stopIfTrue="1" operator="equal">
      <formula>0</formula>
    </cfRule>
  </conditionalFormatting>
  <conditionalFormatting sqref="J49">
    <cfRule type="cellIs" dxfId="143" priority="45" stopIfTrue="1" operator="equal">
      <formula>0</formula>
    </cfRule>
  </conditionalFormatting>
  <conditionalFormatting sqref="V13:X13">
    <cfRule type="cellIs" dxfId="142" priority="44" stopIfTrue="1" operator="equal">
      <formula>0</formula>
    </cfRule>
  </conditionalFormatting>
  <conditionalFormatting sqref="V25:X25">
    <cfRule type="cellIs" dxfId="141" priority="43" stopIfTrue="1" operator="equal">
      <formula>0</formula>
    </cfRule>
  </conditionalFormatting>
  <conditionalFormatting sqref="V37:X37">
    <cfRule type="cellIs" dxfId="140" priority="42" stopIfTrue="1" operator="equal">
      <formula>0</formula>
    </cfRule>
  </conditionalFormatting>
  <conditionalFormatting sqref="V49:X49">
    <cfRule type="cellIs" dxfId="139" priority="41" stopIfTrue="1" operator="equal">
      <formula>0</formula>
    </cfRule>
  </conditionalFormatting>
  <conditionalFormatting sqref="J37">
    <cfRule type="cellIs" dxfId="138" priority="40" stopIfTrue="1" operator="equal">
      <formula>0</formula>
    </cfRule>
  </conditionalFormatting>
  <conditionalFormatting sqref="H25:I25">
    <cfRule type="cellIs" dxfId="137" priority="24" stopIfTrue="1" operator="equal">
      <formula>0</formula>
    </cfRule>
  </conditionalFormatting>
  <conditionalFormatting sqref="H13:I13">
    <cfRule type="cellIs" dxfId="136" priority="23" stopIfTrue="1" operator="equal">
      <formula>0</formula>
    </cfRule>
  </conditionalFormatting>
  <conditionalFormatting sqref="H37:I37">
    <cfRule type="cellIs" dxfId="135" priority="22" stopIfTrue="1" operator="equal">
      <formula>0</formula>
    </cfRule>
  </conditionalFormatting>
  <conditionalFormatting sqref="H49:I49">
    <cfRule type="cellIs" dxfId="134" priority="21" stopIfTrue="1" operator="equal">
      <formula>0</formula>
    </cfRule>
  </conditionalFormatting>
  <conditionalFormatting sqref="M13">
    <cfRule type="cellIs" dxfId="133" priority="19" stopIfTrue="1" operator="equal">
      <formula>0</formula>
    </cfRule>
  </conditionalFormatting>
  <conditionalFormatting sqref="M25">
    <cfRule type="cellIs" dxfId="132" priority="18" stopIfTrue="1" operator="equal">
      <formula>0</formula>
    </cfRule>
  </conditionalFormatting>
  <conditionalFormatting sqref="M37">
    <cfRule type="cellIs" dxfId="131" priority="17" stopIfTrue="1" operator="equal">
      <formula>0</formula>
    </cfRule>
  </conditionalFormatting>
  <conditionalFormatting sqref="M49">
    <cfRule type="cellIs" dxfId="130" priority="16" stopIfTrue="1" operator="equal">
      <formula>0</formula>
    </cfRule>
  </conditionalFormatting>
  <conditionalFormatting sqref="AD15">
    <cfRule type="cellIs" dxfId="129" priority="15" stopIfTrue="1" operator="lessThan">
      <formula>0</formula>
    </cfRule>
  </conditionalFormatting>
  <conditionalFormatting sqref="AG22:AH26 AG29:AH29 AH27 AH30 AG31:AH40 AG43:AH46 AG48:AH50">
    <cfRule type="cellIs" dxfId="128" priority="14" stopIfTrue="1" operator="equal">
      <formula>0</formula>
    </cfRule>
  </conditionalFormatting>
  <conditionalFormatting sqref="AG30">
    <cfRule type="cellIs" dxfId="127" priority="11" stopIfTrue="1" operator="equal">
      <formula>0</formula>
    </cfRule>
  </conditionalFormatting>
  <conditionalFormatting sqref="AG52:AH52 AG40:AH40">
    <cfRule type="cellIs" dxfId="126" priority="10" stopIfTrue="1" operator="equal">
      <formula>0</formula>
    </cfRule>
  </conditionalFormatting>
  <conditionalFormatting sqref="AG54:AH54">
    <cfRule type="cellIs" dxfId="125" priority="8" stopIfTrue="1" operator="equal">
      <formula>0</formula>
    </cfRule>
  </conditionalFormatting>
  <conditionalFormatting sqref="AG27">
    <cfRule type="cellIs" dxfId="124" priority="13" stopIfTrue="1" operator="equal">
      <formula>0</formula>
    </cfRule>
  </conditionalFormatting>
  <conditionalFormatting sqref="AG53:AH53">
    <cfRule type="cellIs" dxfId="123" priority="7" stopIfTrue="1" operator="equal">
      <formula>0</formula>
    </cfRule>
  </conditionalFormatting>
  <conditionalFormatting sqref="AG44:AH44">
    <cfRule type="cellIs" dxfId="122" priority="12" stopIfTrue="1" operator="equal">
      <formula>0</formula>
    </cfRule>
  </conditionalFormatting>
  <conditionalFormatting sqref="AG43:AH43">
    <cfRule type="cellIs" dxfId="121" priority="9" stopIfTrue="1" operator="equal">
      <formula>0</formula>
    </cfRule>
  </conditionalFormatting>
  <conditionalFormatting sqref="AG47:AH47">
    <cfRule type="cellIs" dxfId="120" priority="6" stopIfTrue="1" operator="equal">
      <formula>0</formula>
    </cfRule>
  </conditionalFormatting>
  <conditionalFormatting sqref="AG41:AH41">
    <cfRule type="cellIs" dxfId="119" priority="4" stopIfTrue="1" operator="equal">
      <formula>0</formula>
    </cfRule>
  </conditionalFormatting>
  <conditionalFormatting sqref="AG41:AH41">
    <cfRule type="cellIs" dxfId="118" priority="3" stopIfTrue="1" operator="equal">
      <formula>0</formula>
    </cfRule>
  </conditionalFormatting>
  <conditionalFormatting sqref="AG42:AH42">
    <cfRule type="cellIs" dxfId="117" priority="2" stopIfTrue="1" operator="equal">
      <formula>0</formula>
    </cfRule>
  </conditionalFormatting>
  <conditionalFormatting sqref="AG42:AH42">
    <cfRule type="cellIs" dxfId="116" priority="1" stopIfTrue="1" operator="equal">
      <formula>0</formula>
    </cfRule>
  </conditionalFormatting>
  <dataValidations count="7">
    <dataValidation type="list" allowBlank="1" showInputMessage="1" showErrorMessage="1" sqref="T55:T61" xr:uid="{3781CC1D-B6D3-4B98-901D-1F1413302109}">
      <formula1>$B$18:$B$25</formula1>
    </dataValidation>
    <dataValidation type="list" allowBlank="1" showInputMessage="1" showErrorMessage="1" sqref="T54" xr:uid="{BE678E63-082F-48A4-BCEC-338524C1659E}">
      <formula1>$B$18:$B$24</formula1>
    </dataValidation>
    <dataValidation type="date" allowBlank="1" showInputMessage="1" sqref="AG8" xr:uid="{4AF3AE29-1DFE-41ED-BD9E-200112FDD518}">
      <formula1>1</formula1>
      <formula2>73050</formula2>
    </dataValidation>
    <dataValidation type="decimal" allowBlank="1" showInputMessage="1" showErrorMessage="1" errorTitle="Invalid Data Type" error="Please enter a number between 0 and 24." sqref="C18:C24 C42:C48 C30:C36 C6:C12 C54:C57 C60" xr:uid="{DB5C310D-F78E-4F80-866D-B3B79DB0801C}">
      <formula1>0</formula1>
      <formula2>24</formula2>
    </dataValidation>
    <dataValidation type="decimal" allowBlank="1" showInputMessage="1" showErrorMessage="1" sqref="AF6" xr:uid="{D0B3A6AC-C225-4289-9C51-F9C1523E6016}">
      <formula1>0</formula1>
      <formula2>2</formula2>
    </dataValidation>
    <dataValidation type="decimal" allowBlank="1" showInputMessage="1" showErrorMessage="1" sqref="AI11 AD11 AG28 AD16 AG51" xr:uid="{5B937A1E-266E-4B09-8CD2-C7F7103B3F05}">
      <formula1>0</formula1>
      <formula2>300</formula2>
    </dataValidation>
    <dataValidation allowBlank="1" showInputMessage="1" sqref="AD8" xr:uid="{5894D37C-BDED-480E-886A-52507CCE399B}"/>
  </dataValidations>
  <hyperlinks>
    <hyperlink ref="F65" r:id="rId1" display="http://web.uncg.edu/hrs/PolicyManuals/StaffManual/Section5/" xr:uid="{8BEC9452-27F1-41CC-BFFA-7B163C1A0357}"/>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E198607-7750-4724-88CA-EE9AE1CB2D82}">
          <x14:formula1>
            <xm:f>Validation!$F$18:$F$21</xm:f>
          </x14:formula1>
          <xm:sqref>I6:I12 I18:I24 I30:I36 I42:I48</xm:sqref>
        </x14:dataValidation>
        <x14:dataValidation type="list" allowBlank="1" showInputMessage="1" showErrorMessage="1" xr:uid="{A3156632-546F-40B6-B5DF-102701D55F02}">
          <x14:formula1>
            <xm:f>Validation!$B$18:$B$27</xm:f>
          </x14:formula1>
          <xm:sqref>T6:T12 T42:T48 T30:T36 T18:T24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D5CF-34F0-43F1-A4D2-A3C29DA73C0D}">
  <sheetPr>
    <tabColor theme="3" tint="0.79998168889431442"/>
    <pageSetUpPr fitToPage="1"/>
  </sheetPr>
  <dimension ref="A2:AT71"/>
  <sheetViews>
    <sheetView showGridLines="0" topLeftCell="A22" zoomScale="90" zoomScaleNormal="90" zoomScalePageLayoutView="40" workbookViewId="0">
      <selection activeCell="C58" sqref="C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44073</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44074</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44075</v>
      </c>
      <c r="C8" s="58"/>
      <c r="D8" s="102"/>
      <c r="E8" s="102"/>
      <c r="F8" s="102"/>
      <c r="G8" s="102"/>
      <c r="H8" s="102"/>
      <c r="I8" s="102"/>
      <c r="J8" s="113"/>
      <c r="K8" s="105"/>
      <c r="L8" s="102"/>
      <c r="M8" s="103"/>
      <c r="N8" s="103"/>
      <c r="O8" s="102"/>
      <c r="P8" s="102"/>
      <c r="Q8" s="102"/>
      <c r="R8" s="102"/>
      <c r="S8" s="102"/>
      <c r="T8" s="104"/>
      <c r="U8" s="6"/>
      <c r="V8" s="113"/>
      <c r="W8" s="200"/>
      <c r="X8" s="198"/>
      <c r="AA8" s="420" t="str">
        <f>Validation!B13</f>
        <v>October (2020)</v>
      </c>
      <c r="AB8" s="421"/>
      <c r="AC8" s="3"/>
      <c r="AD8" s="422">
        <f>VLOOKUP(AA8,Validation!B4:F15,2,FALSE)</f>
        <v>44073</v>
      </c>
      <c r="AE8" s="423"/>
      <c r="AF8" s="3"/>
      <c r="AG8" s="422">
        <f>VLOOKUP(AA8,Validation!B4:F15,4,FALSE)</f>
        <v>44107</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44076</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44077</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44078</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September!AD15</f>
        <v>0</v>
      </c>
      <c r="AE11" s="152"/>
      <c r="AF11" s="416" t="s">
        <v>162</v>
      </c>
      <c r="AG11" s="417"/>
      <c r="AH11" s="143">
        <f>September!AH15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44079</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September!AD18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44080</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44081</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44082</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44083</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44084</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44085</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44086</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44087</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44088</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44089</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44090</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44091</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44092</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44093</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44094</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44095</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44096</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44097</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44098</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44099</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44100</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A52" s="425" t="s">
        <v>36</v>
      </c>
      <c r="B52" s="425"/>
      <c r="C52" s="426" t="s">
        <v>185</v>
      </c>
      <c r="D52" s="427"/>
      <c r="E52" s="427"/>
      <c r="F52" s="427"/>
      <c r="G52" s="427"/>
      <c r="H52" s="427"/>
      <c r="I52" s="428"/>
      <c r="J52" s="429" t="s">
        <v>184</v>
      </c>
      <c r="K52" s="430"/>
      <c r="L52" s="431" t="s">
        <v>104</v>
      </c>
      <c r="M52" s="432"/>
      <c r="N52" s="432"/>
      <c r="O52" s="432"/>
      <c r="P52" s="432"/>
      <c r="Q52" s="432"/>
      <c r="R52" s="432"/>
      <c r="S52" s="432"/>
      <c r="T52" s="433"/>
      <c r="U52" s="3"/>
      <c r="V52" s="434" t="s">
        <v>115</v>
      </c>
      <c r="W52" s="435"/>
      <c r="X52" s="436"/>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A53" s="54" t="s">
        <v>25</v>
      </c>
      <c r="B53" s="55" t="s">
        <v>26</v>
      </c>
      <c r="C53" s="54" t="s">
        <v>274</v>
      </c>
      <c r="D53" s="54" t="s">
        <v>88</v>
      </c>
      <c r="E53" s="54" t="s">
        <v>89</v>
      </c>
      <c r="F53" s="54" t="s">
        <v>90</v>
      </c>
      <c r="G53" s="54" t="s">
        <v>287</v>
      </c>
      <c r="H53" s="403" t="s">
        <v>94</v>
      </c>
      <c r="I53" s="479"/>
      <c r="J53" s="176" t="s">
        <v>102</v>
      </c>
      <c r="K53" s="175" t="s">
        <v>84</v>
      </c>
      <c r="L53" s="54" t="s">
        <v>183</v>
      </c>
      <c r="M53" s="281" t="s">
        <v>288</v>
      </c>
      <c r="N53" s="281" t="s">
        <v>5</v>
      </c>
      <c r="O53" s="54" t="s">
        <v>7</v>
      </c>
      <c r="P53" s="54" t="s">
        <v>14</v>
      </c>
      <c r="Q53" s="54" t="s">
        <v>11</v>
      </c>
      <c r="R53" s="54" t="s">
        <v>47</v>
      </c>
      <c r="S53" s="403" t="s">
        <v>94</v>
      </c>
      <c r="T53" s="405"/>
      <c r="U53" s="1"/>
      <c r="V53" s="112" t="s">
        <v>85</v>
      </c>
      <c r="W53" s="199" t="s">
        <v>110</v>
      </c>
      <c r="X53" s="284" t="s">
        <v>114</v>
      </c>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A54" s="53" t="s">
        <v>27</v>
      </c>
      <c r="B54" s="63">
        <f>IF(B48&lt;&gt;0,IF(SUM(B48+1)&gt;$AG$8,0, SUM(B48+1)),0)</f>
        <v>44101</v>
      </c>
      <c r="C54" s="58"/>
      <c r="D54" s="102"/>
      <c r="E54" s="102"/>
      <c r="F54" s="102"/>
      <c r="G54" s="102"/>
      <c r="H54" s="102"/>
      <c r="I54" s="102"/>
      <c r="J54" s="174"/>
      <c r="K54" s="105"/>
      <c r="L54" s="102"/>
      <c r="M54" s="102"/>
      <c r="N54" s="102"/>
      <c r="O54" s="102"/>
      <c r="P54" s="102"/>
      <c r="Q54" s="102"/>
      <c r="R54" s="102"/>
      <c r="S54" s="102"/>
      <c r="T54" s="104"/>
      <c r="U54" s="3"/>
      <c r="V54" s="113"/>
      <c r="W54" s="200"/>
      <c r="X54" s="198"/>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5" thickTop="1">
      <c r="A55" s="53" t="s">
        <v>28</v>
      </c>
      <c r="B55" s="63">
        <f t="shared" ref="B55:B60" si="34">IF(B54&lt;&gt;0,IF(SUM(B54+1)&gt;$AG$8,0, SUM(B54+1)),0)</f>
        <v>44102</v>
      </c>
      <c r="C55" s="58"/>
      <c r="D55" s="102"/>
      <c r="E55" s="102"/>
      <c r="F55" s="102"/>
      <c r="G55" s="102"/>
      <c r="H55" s="102"/>
      <c r="I55" s="102"/>
      <c r="J55" s="174"/>
      <c r="K55" s="105"/>
      <c r="L55" s="102"/>
      <c r="M55" s="102"/>
      <c r="N55" s="102"/>
      <c r="O55" s="102"/>
      <c r="P55" s="102"/>
      <c r="Q55" s="102"/>
      <c r="R55" s="102"/>
      <c r="S55" s="102"/>
      <c r="T55" s="104"/>
      <c r="U55" s="3"/>
      <c r="V55" s="113"/>
      <c r="W55" s="200"/>
      <c r="X55" s="198"/>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5" thickBot="1">
      <c r="A56" s="53" t="s">
        <v>29</v>
      </c>
      <c r="B56" s="63">
        <f t="shared" si="34"/>
        <v>44103</v>
      </c>
      <c r="C56" s="58"/>
      <c r="D56" s="102"/>
      <c r="E56" s="102"/>
      <c r="F56" s="102"/>
      <c r="G56" s="102"/>
      <c r="H56" s="102"/>
      <c r="I56" s="102"/>
      <c r="J56" s="174"/>
      <c r="K56" s="105"/>
      <c r="L56" s="102"/>
      <c r="M56" s="102"/>
      <c r="N56" s="102"/>
      <c r="O56" s="102"/>
      <c r="P56" s="102"/>
      <c r="Q56" s="102"/>
      <c r="R56" s="102"/>
      <c r="S56" s="102"/>
      <c r="T56" s="104"/>
      <c r="U56" s="3"/>
      <c r="V56" s="113"/>
      <c r="W56" s="200"/>
      <c r="X56" s="198"/>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A57" s="53" t="s">
        <v>30</v>
      </c>
      <c r="B57" s="63">
        <f t="shared" si="34"/>
        <v>44104</v>
      </c>
      <c r="C57" s="58"/>
      <c r="D57" s="102"/>
      <c r="E57" s="102"/>
      <c r="F57" s="102"/>
      <c r="G57" s="102"/>
      <c r="H57" s="102"/>
      <c r="I57" s="102"/>
      <c r="J57" s="174"/>
      <c r="K57" s="105"/>
      <c r="L57" s="102"/>
      <c r="M57" s="102"/>
      <c r="N57" s="102"/>
      <c r="O57" s="102"/>
      <c r="P57" s="102"/>
      <c r="Q57" s="102"/>
      <c r="R57" s="102"/>
      <c r="S57" s="102"/>
      <c r="T57" s="104"/>
      <c r="U57" s="3"/>
      <c r="V57" s="113"/>
      <c r="W57" s="200"/>
      <c r="X57" s="198"/>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A58" s="53" t="s">
        <v>31</v>
      </c>
      <c r="B58" s="63">
        <f t="shared" si="34"/>
        <v>44105</v>
      </c>
      <c r="C58" s="58"/>
      <c r="D58" s="102"/>
      <c r="E58" s="102"/>
      <c r="F58" s="102"/>
      <c r="G58" s="102"/>
      <c r="H58" s="102"/>
      <c r="I58" s="102"/>
      <c r="J58" s="174"/>
      <c r="K58" s="105"/>
      <c r="L58" s="102"/>
      <c r="M58" s="102"/>
      <c r="N58" s="102"/>
      <c r="O58" s="102"/>
      <c r="P58" s="102"/>
      <c r="Q58" s="102"/>
      <c r="R58" s="102"/>
      <c r="S58" s="102"/>
      <c r="T58" s="104"/>
      <c r="U58" s="3"/>
      <c r="V58" s="113"/>
      <c r="W58" s="200"/>
      <c r="X58" s="198"/>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A59" s="53" t="s">
        <v>32</v>
      </c>
      <c r="B59" s="63">
        <f t="shared" si="34"/>
        <v>44106</v>
      </c>
      <c r="C59" s="58"/>
      <c r="D59" s="102"/>
      <c r="E59" s="102"/>
      <c r="F59" s="102"/>
      <c r="G59" s="102"/>
      <c r="H59" s="102"/>
      <c r="I59" s="102"/>
      <c r="J59" s="174"/>
      <c r="K59" s="105"/>
      <c r="L59" s="102"/>
      <c r="M59" s="102"/>
      <c r="N59" s="102"/>
      <c r="O59" s="102"/>
      <c r="P59" s="102"/>
      <c r="Q59" s="102"/>
      <c r="R59" s="102"/>
      <c r="S59" s="102"/>
      <c r="T59" s="104"/>
      <c r="U59" s="3"/>
      <c r="V59" s="113"/>
      <c r="W59" s="200"/>
      <c r="X59" s="198"/>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ht="13" customHeight="1">
      <c r="A60" s="53" t="s">
        <v>33</v>
      </c>
      <c r="B60" s="63">
        <f t="shared" si="34"/>
        <v>44107</v>
      </c>
      <c r="C60" s="58"/>
      <c r="D60" s="102"/>
      <c r="E60" s="102"/>
      <c r="F60" s="102"/>
      <c r="G60" s="102"/>
      <c r="H60" s="102"/>
      <c r="I60" s="102"/>
      <c r="J60" s="174"/>
      <c r="K60" s="105"/>
      <c r="L60" s="102"/>
      <c r="M60" s="102"/>
      <c r="N60" s="102"/>
      <c r="O60" s="102"/>
      <c r="P60" s="102"/>
      <c r="Q60" s="102"/>
      <c r="R60" s="102"/>
      <c r="S60" s="102"/>
      <c r="T60" s="104"/>
      <c r="U60" s="3"/>
      <c r="V60" s="113"/>
      <c r="W60" s="200"/>
      <c r="X60" s="198"/>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ht="13">
      <c r="A61" s="62" t="s">
        <v>34</v>
      </c>
      <c r="B61" s="52"/>
      <c r="C61" s="61">
        <f>SUMIF($B54:$B60,"&lt;&gt;0",C54:C60)</f>
        <v>0</v>
      </c>
      <c r="D61" s="61">
        <f t="shared" ref="D61:G61" si="35">SUMIF($B54:$B60,"&lt;&gt;0",D54:D60)</f>
        <v>0</v>
      </c>
      <c r="E61" s="61">
        <f t="shared" si="35"/>
        <v>0</v>
      </c>
      <c r="F61" s="61">
        <f t="shared" si="35"/>
        <v>0</v>
      </c>
      <c r="G61" s="61">
        <f t="shared" si="35"/>
        <v>0</v>
      </c>
      <c r="H61" s="61"/>
      <c r="I61" s="61"/>
      <c r="J61" s="101">
        <f t="shared" ref="J61:S61" si="36">SUMIF($B54:$B60,"&lt;&gt;0",J54:J60)</f>
        <v>0</v>
      </c>
      <c r="K61" s="101">
        <f t="shared" si="36"/>
        <v>0</v>
      </c>
      <c r="L61" s="61">
        <f t="shared" si="36"/>
        <v>0</v>
      </c>
      <c r="M61" s="61">
        <f t="shared" si="36"/>
        <v>0</v>
      </c>
      <c r="N61" s="61">
        <f t="shared" si="36"/>
        <v>0</v>
      </c>
      <c r="O61" s="61">
        <f t="shared" si="36"/>
        <v>0</v>
      </c>
      <c r="P61" s="61">
        <f t="shared" si="36"/>
        <v>0</v>
      </c>
      <c r="Q61" s="61">
        <f t="shared" si="36"/>
        <v>0</v>
      </c>
      <c r="R61" s="61">
        <f t="shared" si="36"/>
        <v>0</v>
      </c>
      <c r="S61" s="61">
        <f t="shared" si="36"/>
        <v>0</v>
      </c>
      <c r="T61" s="61"/>
      <c r="U61" s="3"/>
      <c r="V61" s="114">
        <f>SUMIF($B54:$B60,"&lt;&gt;0",V54:V60)</f>
        <v>0</v>
      </c>
      <c r="W61" s="201">
        <f>SUMIF($B54:$B60,"&lt;&gt;0",W54:W60)</f>
        <v>0</v>
      </c>
      <c r="X61" s="201">
        <f>SUMIF($B54:$B60,"&lt;&gt;0",X54:X60)</f>
        <v>0</v>
      </c>
      <c r="Z61" s="23"/>
      <c r="AA61" s="468"/>
      <c r="AB61" s="468"/>
      <c r="AC61" s="468"/>
      <c r="AD61" s="468"/>
      <c r="AE61" s="468"/>
      <c r="AF61" s="468"/>
      <c r="AG61" s="468"/>
      <c r="AH61" s="468"/>
      <c r="AI61" s="25"/>
      <c r="AJ61" s="3"/>
      <c r="AK61" s="71"/>
      <c r="AL61" s="56" t="s">
        <v>34</v>
      </c>
      <c r="AM61" s="188">
        <f>SUM(AM54:AM60)</f>
        <v>0</v>
      </c>
      <c r="AN61" s="188">
        <f t="shared" ref="AN61:AP61" si="37">SUM(AN54:AN60)</f>
        <v>0</v>
      </c>
      <c r="AO61" s="188">
        <f t="shared" si="37"/>
        <v>0</v>
      </c>
      <c r="AP61" s="188">
        <f t="shared" si="37"/>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18:C24 C30:C36 C42:C48 C54:C60" name="Range1"/>
    <protectedRange sqref="AA4 AA6 AF4 AD8 AG8 AF6:AH6" name="Range1_1"/>
    <protectedRange sqref="AI11" name="Range1_2_1"/>
    <protectedRange sqref="AD11 AD16" name="Range1_3_2"/>
    <protectedRange sqref="AG28 AG51" name="Range1_3_1_1"/>
  </protectedRanges>
  <mergeCells count="112">
    <mergeCell ref="AL2:AP2"/>
    <mergeCell ref="AA3:AD3"/>
    <mergeCell ref="AF3:AH3"/>
    <mergeCell ref="A4:B4"/>
    <mergeCell ref="C4:I4"/>
    <mergeCell ref="J4:K4"/>
    <mergeCell ref="L4:T4"/>
    <mergeCell ref="V4:X4"/>
    <mergeCell ref="AA4:AD4"/>
    <mergeCell ref="AF4:AH4"/>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A15:AC15"/>
    <mergeCell ref="AF15:AG15"/>
    <mergeCell ref="A16:B16"/>
    <mergeCell ref="C16:I16"/>
    <mergeCell ref="J16:K16"/>
    <mergeCell ref="L16:T16"/>
    <mergeCell ref="V16:X16"/>
    <mergeCell ref="AA16:AC16"/>
    <mergeCell ref="AA12:AC12"/>
    <mergeCell ref="AF12:AG12"/>
    <mergeCell ref="AA13:AC13"/>
    <mergeCell ref="AF13:AG13"/>
    <mergeCell ref="AA14:AC14"/>
    <mergeCell ref="AF14:AG14"/>
    <mergeCell ref="AB23:AE23"/>
    <mergeCell ref="AB24:AE24"/>
    <mergeCell ref="AB25:AE25"/>
    <mergeCell ref="AB26:AE26"/>
    <mergeCell ref="AB27:AE27"/>
    <mergeCell ref="AM16:AP16"/>
    <mergeCell ref="H17:I17"/>
    <mergeCell ref="S17:T17"/>
    <mergeCell ref="AA17:AC17"/>
    <mergeCell ref="AA18:AC18"/>
    <mergeCell ref="AA20:AH20"/>
    <mergeCell ref="AB22:AE22"/>
    <mergeCell ref="AM28:AP28"/>
    <mergeCell ref="H29:I29"/>
    <mergeCell ref="S29:T29"/>
    <mergeCell ref="AB29:AE29"/>
    <mergeCell ref="AB30:AE30"/>
    <mergeCell ref="AB31:AE31"/>
    <mergeCell ref="A28:B28"/>
    <mergeCell ref="C28:I28"/>
    <mergeCell ref="J28:K28"/>
    <mergeCell ref="L28:T28"/>
    <mergeCell ref="V28:X28"/>
    <mergeCell ref="AB28:AE28"/>
    <mergeCell ref="AB38:AE38"/>
    <mergeCell ref="AB39:AE39"/>
    <mergeCell ref="A40:B40"/>
    <mergeCell ref="C40:I40"/>
    <mergeCell ref="J40:K40"/>
    <mergeCell ref="L40:T40"/>
    <mergeCell ref="V40:X40"/>
    <mergeCell ref="AB40:AE40"/>
    <mergeCell ref="AB32:AE32"/>
    <mergeCell ref="AB33:AE33"/>
    <mergeCell ref="AB34:AE34"/>
    <mergeCell ref="AB35:AE35"/>
    <mergeCell ref="AB36:AE36"/>
    <mergeCell ref="AB37:AE37"/>
    <mergeCell ref="AB49:AE49"/>
    <mergeCell ref="AB44:AE44"/>
    <mergeCell ref="AB45:AE45"/>
    <mergeCell ref="AB46:AE46"/>
    <mergeCell ref="AB47:AE47"/>
    <mergeCell ref="AB48:AE48"/>
    <mergeCell ref="AM40:AP40"/>
    <mergeCell ref="H41:I41"/>
    <mergeCell ref="S41:T41"/>
    <mergeCell ref="AB41:AE41"/>
    <mergeCell ref="AB42:AE42"/>
    <mergeCell ref="AB43:AE43"/>
    <mergeCell ref="AM52:AP52"/>
    <mergeCell ref="H53:I53"/>
    <mergeCell ref="S53:T53"/>
    <mergeCell ref="AB50:AE50"/>
    <mergeCell ref="AB51:AE51"/>
    <mergeCell ref="AB52:AE52"/>
    <mergeCell ref="A52:B52"/>
    <mergeCell ref="C52:I52"/>
    <mergeCell ref="J52:K52"/>
    <mergeCell ref="L52:T52"/>
    <mergeCell ref="V52:X52"/>
    <mergeCell ref="A64:T64"/>
    <mergeCell ref="C67:O68"/>
    <mergeCell ref="P67:P68"/>
    <mergeCell ref="AB53:AE53"/>
    <mergeCell ref="A63:T63"/>
    <mergeCell ref="AB54:AC54"/>
    <mergeCell ref="AA55:AH55"/>
    <mergeCell ref="AA60:AH61"/>
    <mergeCell ref="AA63:AF63"/>
    <mergeCell ref="AA58:AF58"/>
    <mergeCell ref="AG58:AH58"/>
    <mergeCell ref="AG63:AH63"/>
  </mergeCells>
  <conditionalFormatting sqref="B18:B24 B30:B36 B6:B12 B42:B48">
    <cfRule type="cellIs" dxfId="115" priority="61" stopIfTrue="1" operator="equal">
      <formula>0</formula>
    </cfRule>
  </conditionalFormatting>
  <conditionalFormatting sqref="C13:G13 C25:G25 C37:G37 C49:G49 N25:S25 N37:S37 N49:S49 K13 N13:S13">
    <cfRule type="cellIs" dxfId="114" priority="60" stopIfTrue="1" operator="equal">
      <formula>0</formula>
    </cfRule>
  </conditionalFormatting>
  <conditionalFormatting sqref="K25">
    <cfRule type="cellIs" dxfId="113" priority="59" stopIfTrue="1" operator="equal">
      <formula>0</formula>
    </cfRule>
  </conditionalFormatting>
  <conditionalFormatting sqref="K37">
    <cfRule type="cellIs" dxfId="112" priority="58" stopIfTrue="1" operator="equal">
      <formula>0</formula>
    </cfRule>
  </conditionalFormatting>
  <conditionalFormatting sqref="K49">
    <cfRule type="cellIs" dxfId="111" priority="57" stopIfTrue="1" operator="equal">
      <formula>0</formula>
    </cfRule>
  </conditionalFormatting>
  <conditionalFormatting sqref="L25 L37 L49 L13">
    <cfRule type="cellIs" dxfId="110" priority="56" stopIfTrue="1" operator="equal">
      <formula>0</formula>
    </cfRule>
  </conditionalFormatting>
  <conditionalFormatting sqref="J13">
    <cfRule type="cellIs" dxfId="109" priority="55" stopIfTrue="1" operator="equal">
      <formula>0</formula>
    </cfRule>
  </conditionalFormatting>
  <conditionalFormatting sqref="J25">
    <cfRule type="cellIs" dxfId="108" priority="54" stopIfTrue="1" operator="equal">
      <formula>0</formula>
    </cfRule>
  </conditionalFormatting>
  <conditionalFormatting sqref="J49">
    <cfRule type="cellIs" dxfId="107" priority="53" stopIfTrue="1" operator="equal">
      <formula>0</formula>
    </cfRule>
  </conditionalFormatting>
  <conditionalFormatting sqref="V13:X13">
    <cfRule type="cellIs" dxfId="106" priority="52" stopIfTrue="1" operator="equal">
      <formula>0</formula>
    </cfRule>
  </conditionalFormatting>
  <conditionalFormatting sqref="V25:X25">
    <cfRule type="cellIs" dxfId="105" priority="51" stopIfTrue="1" operator="equal">
      <formula>0</formula>
    </cfRule>
  </conditionalFormatting>
  <conditionalFormatting sqref="V37:X37">
    <cfRule type="cellIs" dxfId="104" priority="50" stopIfTrue="1" operator="equal">
      <formula>0</formula>
    </cfRule>
  </conditionalFormatting>
  <conditionalFormatting sqref="V49:X49">
    <cfRule type="cellIs" dxfId="103" priority="49" stopIfTrue="1" operator="equal">
      <formula>0</formula>
    </cfRule>
  </conditionalFormatting>
  <conditionalFormatting sqref="J37">
    <cfRule type="cellIs" dxfId="102" priority="48" stopIfTrue="1" operator="equal">
      <formula>0</formula>
    </cfRule>
  </conditionalFormatting>
  <conditionalFormatting sqref="H25:I25">
    <cfRule type="cellIs" dxfId="101" priority="32" stopIfTrue="1" operator="equal">
      <formula>0</formula>
    </cfRule>
  </conditionalFormatting>
  <conditionalFormatting sqref="H13:I13">
    <cfRule type="cellIs" dxfId="100" priority="31" stopIfTrue="1" operator="equal">
      <formula>0</formula>
    </cfRule>
  </conditionalFormatting>
  <conditionalFormatting sqref="H37:I37">
    <cfRule type="cellIs" dxfId="99" priority="30" stopIfTrue="1" operator="equal">
      <formula>0</formula>
    </cfRule>
  </conditionalFormatting>
  <conditionalFormatting sqref="H49:I49">
    <cfRule type="cellIs" dxfId="98" priority="29" stopIfTrue="1" operator="equal">
      <formula>0</formula>
    </cfRule>
  </conditionalFormatting>
  <conditionalFormatting sqref="M13">
    <cfRule type="cellIs" dxfId="97" priority="27" stopIfTrue="1" operator="equal">
      <formula>0</formula>
    </cfRule>
  </conditionalFormatting>
  <conditionalFormatting sqref="M25">
    <cfRule type="cellIs" dxfId="96" priority="26" stopIfTrue="1" operator="equal">
      <formula>0</formula>
    </cfRule>
  </conditionalFormatting>
  <conditionalFormatting sqref="M37">
    <cfRule type="cellIs" dxfId="95" priority="25" stopIfTrue="1" operator="equal">
      <formula>0</formula>
    </cfRule>
  </conditionalFormatting>
  <conditionalFormatting sqref="M49">
    <cfRule type="cellIs" dxfId="94" priority="24" stopIfTrue="1" operator="equal">
      <formula>0</formula>
    </cfRule>
  </conditionalFormatting>
  <conditionalFormatting sqref="B54:B60">
    <cfRule type="cellIs" dxfId="93" priority="23" stopIfTrue="1" operator="equal">
      <formula>0</formula>
    </cfRule>
  </conditionalFormatting>
  <conditionalFormatting sqref="C61:G61 N61:S61">
    <cfRule type="cellIs" dxfId="92" priority="22" stopIfTrue="1" operator="equal">
      <formula>0</formula>
    </cfRule>
  </conditionalFormatting>
  <conditionalFormatting sqref="K61">
    <cfRule type="cellIs" dxfId="91" priority="21" stopIfTrue="1" operator="equal">
      <formula>0</formula>
    </cfRule>
  </conditionalFormatting>
  <conditionalFormatting sqref="L61">
    <cfRule type="cellIs" dxfId="90" priority="20" stopIfTrue="1" operator="equal">
      <formula>0</formula>
    </cfRule>
  </conditionalFormatting>
  <conditionalFormatting sqref="J61">
    <cfRule type="cellIs" dxfId="89" priority="19" stopIfTrue="1" operator="equal">
      <formula>0</formula>
    </cfRule>
  </conditionalFormatting>
  <conditionalFormatting sqref="V61:X61">
    <cfRule type="cellIs" dxfId="88" priority="18" stopIfTrue="1" operator="equal">
      <formula>0</formula>
    </cfRule>
  </conditionalFormatting>
  <conditionalFormatting sqref="H61:I61">
    <cfRule type="cellIs" dxfId="87" priority="17" stopIfTrue="1" operator="equal">
      <formula>0</formula>
    </cfRule>
  </conditionalFormatting>
  <conditionalFormatting sqref="M61">
    <cfRule type="cellIs" dxfId="86" priority="16" stopIfTrue="1" operator="equal">
      <formula>0</formula>
    </cfRule>
  </conditionalFormatting>
  <conditionalFormatting sqref="AD15">
    <cfRule type="cellIs" dxfId="85" priority="15" stopIfTrue="1" operator="lessThan">
      <formula>0</formula>
    </cfRule>
  </conditionalFormatting>
  <conditionalFormatting sqref="AG22:AH26 AG29:AH29 AH27 AH30 AG31:AH40 AG43:AH46 AG48:AH50">
    <cfRule type="cellIs" dxfId="84" priority="14" stopIfTrue="1" operator="equal">
      <formula>0</formula>
    </cfRule>
  </conditionalFormatting>
  <conditionalFormatting sqref="AG30">
    <cfRule type="cellIs" dxfId="83" priority="11" stopIfTrue="1" operator="equal">
      <formula>0</formula>
    </cfRule>
  </conditionalFormatting>
  <conditionalFormatting sqref="AG52:AH52 AG40:AH40">
    <cfRule type="cellIs" dxfId="82" priority="10" stopIfTrue="1" operator="equal">
      <formula>0</formula>
    </cfRule>
  </conditionalFormatting>
  <conditionalFormatting sqref="AG54:AH54">
    <cfRule type="cellIs" dxfId="81" priority="8" stopIfTrue="1" operator="equal">
      <formula>0</formula>
    </cfRule>
  </conditionalFormatting>
  <conditionalFormatting sqref="AG27">
    <cfRule type="cellIs" dxfId="80" priority="13" stopIfTrue="1" operator="equal">
      <formula>0</formula>
    </cfRule>
  </conditionalFormatting>
  <conditionalFormatting sqref="AG53:AH53">
    <cfRule type="cellIs" dxfId="79" priority="7" stopIfTrue="1" operator="equal">
      <formula>0</formula>
    </cfRule>
  </conditionalFormatting>
  <conditionalFormatting sqref="AG44:AH44">
    <cfRule type="cellIs" dxfId="78" priority="12" stopIfTrue="1" operator="equal">
      <formula>0</formula>
    </cfRule>
  </conditionalFormatting>
  <conditionalFormatting sqref="AG43:AH43">
    <cfRule type="cellIs" dxfId="77" priority="9" stopIfTrue="1" operator="equal">
      <formula>0</formula>
    </cfRule>
  </conditionalFormatting>
  <conditionalFormatting sqref="AG47:AH47">
    <cfRule type="cellIs" dxfId="76" priority="6" stopIfTrue="1" operator="equal">
      <formula>0</formula>
    </cfRule>
  </conditionalFormatting>
  <conditionalFormatting sqref="AG41:AH41">
    <cfRule type="cellIs" dxfId="75" priority="4" stopIfTrue="1" operator="equal">
      <formula>0</formula>
    </cfRule>
  </conditionalFormatting>
  <conditionalFormatting sqref="AG41:AH41">
    <cfRule type="cellIs" dxfId="74" priority="3" stopIfTrue="1" operator="equal">
      <formula>0</formula>
    </cfRule>
  </conditionalFormatting>
  <conditionalFormatting sqref="AG42:AH42">
    <cfRule type="cellIs" dxfId="73" priority="2" stopIfTrue="1" operator="equal">
      <formula>0</formula>
    </cfRule>
  </conditionalFormatting>
  <conditionalFormatting sqref="AG42:AH42">
    <cfRule type="cellIs" dxfId="72" priority="1" stopIfTrue="1" operator="equal">
      <formula>0</formula>
    </cfRule>
  </conditionalFormatting>
  <dataValidations count="5">
    <dataValidation type="date" allowBlank="1" showInputMessage="1" sqref="AG8" xr:uid="{90EA0930-DC28-4F13-BFB3-DD3FCB777414}">
      <formula1>1</formula1>
      <formula2>73050</formula2>
    </dataValidation>
    <dataValidation type="decimal" allowBlank="1" showInputMessage="1" showErrorMessage="1" errorTitle="Invalid Data Type" error="Please enter a number between 0 and 24." sqref="C18:C24 C42:C48 C30:C36 C6:C12 C54:C60" xr:uid="{740FDCCB-828A-4130-88A2-A93C8DC76CE5}">
      <formula1>0</formula1>
      <formula2>24</formula2>
    </dataValidation>
    <dataValidation type="decimal" allowBlank="1" showInputMessage="1" showErrorMessage="1" sqref="AF6" xr:uid="{33AE79B8-D4CC-43A4-8BD6-5D6511747A68}">
      <formula1>0</formula1>
      <formula2>2</formula2>
    </dataValidation>
    <dataValidation type="decimal" allowBlank="1" showInputMessage="1" showErrorMessage="1" sqref="AI11 AD11 AG28 AD16 AG51" xr:uid="{0C15A2D6-8E58-49B0-9F2B-F84F5924FD31}">
      <formula1>0</formula1>
      <formula2>300</formula2>
    </dataValidation>
    <dataValidation allowBlank="1" showInputMessage="1" sqref="AD8" xr:uid="{38714C48-0402-4ABF-8090-7BE5B5BB4BAA}"/>
  </dataValidations>
  <hyperlinks>
    <hyperlink ref="F65" r:id="rId1" display="http://web.uncg.edu/hrs/PolicyManuals/StaffManual/Section5/" xr:uid="{04FBFC27-9DC6-4013-9EF3-04C17020AC7C}"/>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EB11DFA-554D-4B52-9012-4E73445A116D}">
          <x14:formula1>
            <xm:f>Validation!$F$18:$F$21</xm:f>
          </x14:formula1>
          <xm:sqref>I6:I12 I18:I24 I30:I36 I42:I48 I54:I60</xm:sqref>
        </x14:dataValidation>
        <x14:dataValidation type="list" allowBlank="1" showInputMessage="1" showErrorMessage="1" xr:uid="{DEA07DF4-3D21-42D2-A4ED-ED3C9344109B}">
          <x14:formula1>
            <xm:f>Validation!$B$18:$B$27</xm:f>
          </x14:formula1>
          <xm:sqref>T6:T12 T54:T60 T42:T48 T30:T36 T18:T24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9589-98A4-4566-8C31-B36184E184A3}">
  <sheetPr>
    <tabColor theme="3" tint="0.79998168889431442"/>
    <pageSetUpPr fitToPage="1"/>
  </sheetPr>
  <dimension ref="A2:AT71"/>
  <sheetViews>
    <sheetView showGridLines="0" topLeftCell="A22" zoomScale="90" zoomScaleNormal="90" zoomScalePageLayoutView="40" workbookViewId="0">
      <selection activeCell="AA58" sqref="AA58:AF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44108</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44109</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44110</v>
      </c>
      <c r="C8" s="58"/>
      <c r="D8" s="102"/>
      <c r="E8" s="102"/>
      <c r="F8" s="102"/>
      <c r="G8" s="102"/>
      <c r="H8" s="102"/>
      <c r="I8" s="102"/>
      <c r="J8" s="113"/>
      <c r="K8" s="105"/>
      <c r="L8" s="102"/>
      <c r="M8" s="103"/>
      <c r="N8" s="103"/>
      <c r="O8" s="102"/>
      <c r="P8" s="102"/>
      <c r="Q8" s="102"/>
      <c r="R8" s="102"/>
      <c r="S8" s="102"/>
      <c r="T8" s="104"/>
      <c r="U8" s="6"/>
      <c r="V8" s="113"/>
      <c r="W8" s="200"/>
      <c r="X8" s="198"/>
      <c r="AA8" s="420" t="str">
        <f>Validation!B14</f>
        <v>November (2020)</v>
      </c>
      <c r="AB8" s="421"/>
      <c r="AC8" s="3"/>
      <c r="AD8" s="422">
        <f>VLOOKUP(AA8,Validation!B4:F15,2,FALSE)</f>
        <v>44108</v>
      </c>
      <c r="AE8" s="423"/>
      <c r="AF8" s="3"/>
      <c r="AG8" s="422">
        <f>VLOOKUP(AA8,Validation!B4:F15,4,FALSE)</f>
        <v>44135</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44111</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44112</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44113</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October!AD15</f>
        <v>0</v>
      </c>
      <c r="AE11" s="152"/>
      <c r="AF11" s="416" t="s">
        <v>162</v>
      </c>
      <c r="AG11" s="417"/>
      <c r="AH11" s="143">
        <f>October!AH15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44114</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October!AD18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44115</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44116</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44117</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44118</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44119</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44120</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44121</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44122</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44123</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44124</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44125</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44126</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44127</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44128</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44129</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44130</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44131</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44132</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44133</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44134</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44135</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 thickTop="1">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 thickBot="1">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ht="12.5" customHeight="1">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c r="Z61" s="23"/>
      <c r="AA61" s="468"/>
      <c r="AB61" s="468"/>
      <c r="AC61" s="468"/>
      <c r="AD61" s="468"/>
      <c r="AE61" s="468"/>
      <c r="AF61" s="468"/>
      <c r="AG61" s="468"/>
      <c r="AH61" s="468"/>
      <c r="AI61" s="25"/>
      <c r="AJ61" s="3"/>
      <c r="AK61" s="71"/>
      <c r="AL61" s="56" t="s">
        <v>34</v>
      </c>
      <c r="AM61" s="188">
        <f>SUM(AM54:AM60)</f>
        <v>0</v>
      </c>
      <c r="AN61" s="188">
        <f t="shared" ref="AN61:AP61" si="34">SUM(AN54:AN60)</f>
        <v>0</v>
      </c>
      <c r="AO61" s="188">
        <f t="shared" si="34"/>
        <v>0</v>
      </c>
      <c r="AP61" s="188">
        <f t="shared" si="34"/>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60 C18:C24 C30:C36 C42:C48 C54:C57" name="Range1"/>
    <protectedRange sqref="AA4 AA6 AF4 AD8 AG8 AF6:AH6" name="Range1_1"/>
    <protectedRange sqref="AI11" name="Range1_2_1"/>
    <protectedRange sqref="AD11 AD16" name="Range1_3_2"/>
    <protectedRange sqref="AG28 AG51" name="Range1_3_1_1"/>
  </protectedRanges>
  <mergeCells count="105">
    <mergeCell ref="A4:B4"/>
    <mergeCell ref="C4:I4"/>
    <mergeCell ref="J4:K4"/>
    <mergeCell ref="L4:T4"/>
    <mergeCell ref="V4:X4"/>
    <mergeCell ref="AA4:AD4"/>
    <mergeCell ref="AF4:AH4"/>
    <mergeCell ref="AA12:AC12"/>
    <mergeCell ref="AF12:AG12"/>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L2:AP2"/>
    <mergeCell ref="AA3:AD3"/>
    <mergeCell ref="AF3:AH3"/>
    <mergeCell ref="AM16:AP16"/>
    <mergeCell ref="H17:I17"/>
    <mergeCell ref="S17:T17"/>
    <mergeCell ref="AA17:AC17"/>
    <mergeCell ref="AA18:AC18"/>
    <mergeCell ref="AA15:AC15"/>
    <mergeCell ref="AF15:AG15"/>
    <mergeCell ref="AA13:AC13"/>
    <mergeCell ref="AF13:AG13"/>
    <mergeCell ref="AA14:AC14"/>
    <mergeCell ref="AF14:AG14"/>
    <mergeCell ref="A16:B16"/>
    <mergeCell ref="C16:I16"/>
    <mergeCell ref="J16:K16"/>
    <mergeCell ref="L16:T16"/>
    <mergeCell ref="V16:X16"/>
    <mergeCell ref="AA16:AC16"/>
    <mergeCell ref="A28:B28"/>
    <mergeCell ref="C28:I28"/>
    <mergeCell ref="J28:K28"/>
    <mergeCell ref="L28:T28"/>
    <mergeCell ref="V28:X28"/>
    <mergeCell ref="AB28:AE28"/>
    <mergeCell ref="AB23:AE23"/>
    <mergeCell ref="AB24:AE24"/>
    <mergeCell ref="AB25:AE25"/>
    <mergeCell ref="AB26:AE26"/>
    <mergeCell ref="AB27:AE27"/>
    <mergeCell ref="AA20:AH20"/>
    <mergeCell ref="AB22:AE22"/>
    <mergeCell ref="AB32:AE32"/>
    <mergeCell ref="AB33:AE33"/>
    <mergeCell ref="AB34:AE34"/>
    <mergeCell ref="AB35:AE35"/>
    <mergeCell ref="AB36:AE36"/>
    <mergeCell ref="AB37:AE37"/>
    <mergeCell ref="AM28:AP28"/>
    <mergeCell ref="H29:I29"/>
    <mergeCell ref="S29:T29"/>
    <mergeCell ref="AB29:AE29"/>
    <mergeCell ref="AB30:AE30"/>
    <mergeCell ref="AB31:AE31"/>
    <mergeCell ref="H41:I41"/>
    <mergeCell ref="S41:T41"/>
    <mergeCell ref="AB41:AE41"/>
    <mergeCell ref="AB42:AE42"/>
    <mergeCell ref="AB43:AE43"/>
    <mergeCell ref="AB38:AE38"/>
    <mergeCell ref="AB39:AE39"/>
    <mergeCell ref="A40:B40"/>
    <mergeCell ref="C40:I40"/>
    <mergeCell ref="J40:K40"/>
    <mergeCell ref="L40:T40"/>
    <mergeCell ref="V40:X40"/>
    <mergeCell ref="AB40:AE40"/>
    <mergeCell ref="AM52:AP52"/>
    <mergeCell ref="AB50:AE50"/>
    <mergeCell ref="AB51:AE51"/>
    <mergeCell ref="AB44:AE44"/>
    <mergeCell ref="AB45:AE45"/>
    <mergeCell ref="AB46:AE46"/>
    <mergeCell ref="AB47:AE47"/>
    <mergeCell ref="AB48:AE48"/>
    <mergeCell ref="AM40:AP40"/>
    <mergeCell ref="A63:T63"/>
    <mergeCell ref="A64:T64"/>
    <mergeCell ref="C67:O68"/>
    <mergeCell ref="P67:P68"/>
    <mergeCell ref="AB52:AE52"/>
    <mergeCell ref="AB53:AE53"/>
    <mergeCell ref="AB49:AE49"/>
    <mergeCell ref="AB54:AC54"/>
    <mergeCell ref="AA55:AH55"/>
    <mergeCell ref="AA60:AH61"/>
    <mergeCell ref="AA63:AF63"/>
    <mergeCell ref="AA58:AF58"/>
    <mergeCell ref="AG58:AH58"/>
    <mergeCell ref="AG63:AH63"/>
  </mergeCells>
  <conditionalFormatting sqref="B18:B24 B30:B36 B6:B12 B42:B48">
    <cfRule type="cellIs" dxfId="71" priority="57" stopIfTrue="1" operator="equal">
      <formula>0</formula>
    </cfRule>
  </conditionalFormatting>
  <conditionalFormatting sqref="C13:G13 C25:G25 C37:G37 C49:G49 N25:S25 N37:S37 N49:S49 K13 N13:S13">
    <cfRule type="cellIs" dxfId="70" priority="56" stopIfTrue="1" operator="equal">
      <formula>0</formula>
    </cfRule>
  </conditionalFormatting>
  <conditionalFormatting sqref="K25">
    <cfRule type="cellIs" dxfId="69" priority="55" stopIfTrue="1" operator="equal">
      <formula>0</formula>
    </cfRule>
  </conditionalFormatting>
  <conditionalFormatting sqref="K37">
    <cfRule type="cellIs" dxfId="68" priority="54" stopIfTrue="1" operator="equal">
      <formula>0</formula>
    </cfRule>
  </conditionalFormatting>
  <conditionalFormatting sqref="K49">
    <cfRule type="cellIs" dxfId="67" priority="53" stopIfTrue="1" operator="equal">
      <formula>0</formula>
    </cfRule>
  </conditionalFormatting>
  <conditionalFormatting sqref="L25 L37 L49 L13">
    <cfRule type="cellIs" dxfId="66" priority="52" stopIfTrue="1" operator="equal">
      <formula>0</formula>
    </cfRule>
  </conditionalFormatting>
  <conditionalFormatting sqref="J13">
    <cfRule type="cellIs" dxfId="65" priority="51" stopIfTrue="1" operator="equal">
      <formula>0</formula>
    </cfRule>
  </conditionalFormatting>
  <conditionalFormatting sqref="J25">
    <cfRule type="cellIs" dxfId="64" priority="50" stopIfTrue="1" operator="equal">
      <formula>0</formula>
    </cfRule>
  </conditionalFormatting>
  <conditionalFormatting sqref="J49">
    <cfRule type="cellIs" dxfId="63" priority="49" stopIfTrue="1" operator="equal">
      <formula>0</formula>
    </cfRule>
  </conditionalFormatting>
  <conditionalFormatting sqref="V13:X13">
    <cfRule type="cellIs" dxfId="62" priority="48" stopIfTrue="1" operator="equal">
      <formula>0</formula>
    </cfRule>
  </conditionalFormatting>
  <conditionalFormatting sqref="V25:X25">
    <cfRule type="cellIs" dxfId="61" priority="47" stopIfTrue="1" operator="equal">
      <formula>0</formula>
    </cfRule>
  </conditionalFormatting>
  <conditionalFormatting sqref="V37:X37">
    <cfRule type="cellIs" dxfId="60" priority="46" stopIfTrue="1" operator="equal">
      <formula>0</formula>
    </cfRule>
  </conditionalFormatting>
  <conditionalFormatting sqref="V49:X49">
    <cfRule type="cellIs" dxfId="59" priority="45" stopIfTrue="1" operator="equal">
      <formula>0</formula>
    </cfRule>
  </conditionalFormatting>
  <conditionalFormatting sqref="J37">
    <cfRule type="cellIs" dxfId="58" priority="44" stopIfTrue="1" operator="equal">
      <formula>0</formula>
    </cfRule>
  </conditionalFormatting>
  <conditionalFormatting sqref="H25:I25">
    <cfRule type="cellIs" dxfId="57" priority="28" stopIfTrue="1" operator="equal">
      <formula>0</formula>
    </cfRule>
  </conditionalFormatting>
  <conditionalFormatting sqref="H13:I13">
    <cfRule type="cellIs" dxfId="56" priority="27" stopIfTrue="1" operator="equal">
      <formula>0</formula>
    </cfRule>
  </conditionalFormatting>
  <conditionalFormatting sqref="H37:I37">
    <cfRule type="cellIs" dxfId="55" priority="26" stopIfTrue="1" operator="equal">
      <formula>0</formula>
    </cfRule>
  </conditionalFormatting>
  <conditionalFormatting sqref="H49:I49">
    <cfRule type="cellIs" dxfId="54" priority="25" stopIfTrue="1" operator="equal">
      <formula>0</formula>
    </cfRule>
  </conditionalFormatting>
  <conditionalFormatting sqref="M13">
    <cfRule type="cellIs" dxfId="53" priority="19" stopIfTrue="1" operator="equal">
      <formula>0</formula>
    </cfRule>
  </conditionalFormatting>
  <conditionalFormatting sqref="M25">
    <cfRule type="cellIs" dxfId="52" priority="18" stopIfTrue="1" operator="equal">
      <formula>0</formula>
    </cfRule>
  </conditionalFormatting>
  <conditionalFormatting sqref="M37">
    <cfRule type="cellIs" dxfId="51" priority="17" stopIfTrue="1" operator="equal">
      <formula>0</formula>
    </cfRule>
  </conditionalFormatting>
  <conditionalFormatting sqref="M49">
    <cfRule type="cellIs" dxfId="50" priority="16" stopIfTrue="1" operator="equal">
      <formula>0</formula>
    </cfRule>
  </conditionalFormatting>
  <conditionalFormatting sqref="AD15">
    <cfRule type="cellIs" dxfId="49" priority="15" stopIfTrue="1" operator="lessThan">
      <formula>0</formula>
    </cfRule>
  </conditionalFormatting>
  <conditionalFormatting sqref="AG22:AH26 AG29:AH29 AH27 AH30 AG31:AH40 AG43:AH46 AG48:AH50">
    <cfRule type="cellIs" dxfId="48" priority="14" stopIfTrue="1" operator="equal">
      <formula>0</formula>
    </cfRule>
  </conditionalFormatting>
  <conditionalFormatting sqref="AG30">
    <cfRule type="cellIs" dxfId="47" priority="11" stopIfTrue="1" operator="equal">
      <formula>0</formula>
    </cfRule>
  </conditionalFormatting>
  <conditionalFormatting sqref="AG52:AH52 AG40:AH40">
    <cfRule type="cellIs" dxfId="46" priority="10" stopIfTrue="1" operator="equal">
      <formula>0</formula>
    </cfRule>
  </conditionalFormatting>
  <conditionalFormatting sqref="AG54:AH54">
    <cfRule type="cellIs" dxfId="45" priority="8" stopIfTrue="1" operator="equal">
      <formula>0</formula>
    </cfRule>
  </conditionalFormatting>
  <conditionalFormatting sqref="AG27">
    <cfRule type="cellIs" dxfId="44" priority="13" stopIfTrue="1" operator="equal">
      <formula>0</formula>
    </cfRule>
  </conditionalFormatting>
  <conditionalFormatting sqref="AG53:AH53">
    <cfRule type="cellIs" dxfId="43" priority="7" stopIfTrue="1" operator="equal">
      <formula>0</formula>
    </cfRule>
  </conditionalFormatting>
  <conditionalFormatting sqref="AG44:AH44">
    <cfRule type="cellIs" dxfId="42" priority="12" stopIfTrue="1" operator="equal">
      <formula>0</formula>
    </cfRule>
  </conditionalFormatting>
  <conditionalFormatting sqref="AG43:AH43">
    <cfRule type="cellIs" dxfId="41" priority="9" stopIfTrue="1" operator="equal">
      <formula>0</formula>
    </cfRule>
  </conditionalFormatting>
  <conditionalFormatting sqref="AG47:AH47">
    <cfRule type="cellIs" dxfId="40" priority="6" stopIfTrue="1" operator="equal">
      <formula>0</formula>
    </cfRule>
  </conditionalFormatting>
  <conditionalFormatting sqref="AG41:AH41">
    <cfRule type="cellIs" dxfId="39" priority="4" stopIfTrue="1" operator="equal">
      <formula>0</formula>
    </cfRule>
  </conditionalFormatting>
  <conditionalFormatting sqref="AG41:AH41">
    <cfRule type="cellIs" dxfId="38" priority="3" stopIfTrue="1" operator="equal">
      <formula>0</formula>
    </cfRule>
  </conditionalFormatting>
  <conditionalFormatting sqref="AG42:AH42">
    <cfRule type="cellIs" dxfId="37" priority="2" stopIfTrue="1" operator="equal">
      <formula>0</formula>
    </cfRule>
  </conditionalFormatting>
  <conditionalFormatting sqref="AG42:AH42">
    <cfRule type="cellIs" dxfId="36" priority="1" stopIfTrue="1" operator="equal">
      <formula>0</formula>
    </cfRule>
  </conditionalFormatting>
  <dataValidations count="7">
    <dataValidation allowBlank="1" showInputMessage="1" sqref="AD8" xr:uid="{F44A48F1-07A4-408E-901C-79B82040182B}"/>
    <dataValidation type="decimal" allowBlank="1" showInputMessage="1" showErrorMessage="1" sqref="AI11 AD11 AG28 AD16 AG51" xr:uid="{0C01546E-7BA1-43D4-BCB8-AEFBFA1C63DC}">
      <formula1>0</formula1>
      <formula2>300</formula2>
    </dataValidation>
    <dataValidation type="decimal" allowBlank="1" showInputMessage="1" showErrorMessage="1" sqref="AF6" xr:uid="{956D103A-9569-4DA9-9369-8F5DF25F0425}">
      <formula1>0</formula1>
      <formula2>2</formula2>
    </dataValidation>
    <dataValidation type="decimal" allowBlank="1" showInputMessage="1" showErrorMessage="1" errorTitle="Invalid Data Type" error="Please enter a number between 0 and 24." sqref="C18:C24 C42:C48 C30:C36 C6:C12 C54:C57 C60" xr:uid="{72C620DC-8655-4D2D-BC8A-C316270B74FD}">
      <formula1>0</formula1>
      <formula2>24</formula2>
    </dataValidation>
    <dataValidation type="date" allowBlank="1" showInputMessage="1" sqref="AG8" xr:uid="{819C2165-6183-43BF-B755-4954A8AE9682}">
      <formula1>1</formula1>
      <formula2>73050</formula2>
    </dataValidation>
    <dataValidation type="list" allowBlank="1" showInputMessage="1" showErrorMessage="1" sqref="T54" xr:uid="{66A71D94-3A06-4525-A782-8841923B2EAF}">
      <formula1>$B$18:$B$24</formula1>
    </dataValidation>
    <dataValidation type="list" allowBlank="1" showInputMessage="1" showErrorMessage="1" sqref="T55:T61" xr:uid="{4B8F44A0-4737-4E50-A18B-3E899ED84846}">
      <formula1>$B$18:$B$25</formula1>
    </dataValidation>
  </dataValidations>
  <hyperlinks>
    <hyperlink ref="F65" r:id="rId1" display="http://web.uncg.edu/hrs/PolicyManuals/StaffManual/Section5/" xr:uid="{F75BBEEF-1749-4124-821D-E9657DB29CF7}"/>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B944FD1-C9C1-4D57-A29A-92BFC09DF4E7}">
          <x14:formula1>
            <xm:f>Validation!$F$18:$F$21</xm:f>
          </x14:formula1>
          <xm:sqref>I6:I12 I18:I24 I30:I36 I42:I48</xm:sqref>
        </x14:dataValidation>
        <x14:dataValidation type="list" allowBlank="1" showInputMessage="1" showErrorMessage="1" xr:uid="{ECC52E69-9DA4-4810-BF2C-7EC810ABD268}">
          <x14:formula1>
            <xm:f>Validation!$B$18:$B$27</xm:f>
          </x14:formula1>
          <xm:sqref>T6:T12 T42:T48 T30:T36 T18:T24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000C-AB4F-4961-96A8-3B3EF818FD9F}">
  <sheetPr>
    <tabColor theme="3" tint="0.79998168889431442"/>
    <pageSetUpPr fitToPage="1"/>
  </sheetPr>
  <dimension ref="A2:AT71"/>
  <sheetViews>
    <sheetView showGridLines="0" topLeftCell="A19" zoomScale="90" zoomScaleNormal="90" zoomScalePageLayoutView="40" workbookViewId="0">
      <selection activeCell="AA58" sqref="AA58:AF58"/>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3" width="7.453125" style="2" customWidth="1"/>
    <col min="34" max="34" width="10"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281" t="s">
        <v>5</v>
      </c>
      <c r="O5" s="54" t="s">
        <v>7</v>
      </c>
      <c r="P5" s="54" t="s">
        <v>14</v>
      </c>
      <c r="Q5" s="54" t="s">
        <v>11</v>
      </c>
      <c r="R5" s="54" t="s">
        <v>47</v>
      </c>
      <c r="S5" s="403" t="s">
        <v>94</v>
      </c>
      <c r="T5" s="405"/>
      <c r="U5" s="1"/>
      <c r="V5" s="112" t="s">
        <v>85</v>
      </c>
      <c r="W5" s="199" t="s">
        <v>110</v>
      </c>
      <c r="X5" s="284"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44136</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44137</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44138</v>
      </c>
      <c r="C8" s="58"/>
      <c r="D8" s="102"/>
      <c r="E8" s="102"/>
      <c r="F8" s="102"/>
      <c r="G8" s="102"/>
      <c r="H8" s="102"/>
      <c r="I8" s="102"/>
      <c r="J8" s="113"/>
      <c r="K8" s="105"/>
      <c r="L8" s="102"/>
      <c r="M8" s="103"/>
      <c r="N8" s="103"/>
      <c r="O8" s="102"/>
      <c r="P8" s="102"/>
      <c r="Q8" s="102"/>
      <c r="R8" s="102"/>
      <c r="S8" s="102"/>
      <c r="T8" s="104"/>
      <c r="U8" s="6"/>
      <c r="V8" s="113"/>
      <c r="W8" s="200"/>
      <c r="X8" s="198"/>
      <c r="AA8" s="420" t="str">
        <f>Validation!B15</f>
        <v>December (2020)</v>
      </c>
      <c r="AB8" s="421"/>
      <c r="AC8" s="3"/>
      <c r="AD8" s="422">
        <f>VLOOKUP(AA8,Validation!B4:F15,2,FALSE)</f>
        <v>44136</v>
      </c>
      <c r="AE8" s="423"/>
      <c r="AF8" s="3"/>
      <c r="AG8" s="422">
        <f>VLOOKUP(AA8,Validation!B4:F15,4,FALSE)</f>
        <v>44163</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44139</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44140</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44141</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November!AD15</f>
        <v>0</v>
      </c>
      <c r="AE11" s="152"/>
      <c r="AF11" s="416" t="s">
        <v>162</v>
      </c>
      <c r="AG11" s="417"/>
      <c r="AH11" s="143">
        <f>November!AH15</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44142</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AG26</f>
        <v>0</v>
      </c>
      <c r="AE12" s="153"/>
      <c r="AF12" s="401" t="s">
        <v>166</v>
      </c>
      <c r="AG12" s="402"/>
      <c r="AH12" s="150">
        <f>AG42</f>
        <v>0</v>
      </c>
      <c r="AI12" s="47"/>
      <c r="AJ12" s="3"/>
      <c r="AK12" s="71"/>
      <c r="AL12" s="56" t="s">
        <v>33</v>
      </c>
      <c r="AM12" s="59">
        <f t="shared" si="0"/>
        <v>0</v>
      </c>
      <c r="AN12" s="59">
        <f t="shared" si="1"/>
        <v>0</v>
      </c>
      <c r="AO12" s="59">
        <f t="shared" si="2"/>
        <v>0</v>
      </c>
      <c r="AP12" s="59">
        <f t="shared" si="3"/>
        <v>0</v>
      </c>
      <c r="AQ12" s="286"/>
      <c r="AR12" s="5"/>
    </row>
    <row r="13" spans="1:44" ht="13">
      <c r="A13" s="282"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AG25</f>
        <v>0</v>
      </c>
      <c r="AE13" s="154"/>
      <c r="AF13" s="401" t="s">
        <v>163</v>
      </c>
      <c r="AG13" s="402"/>
      <c r="AH13" s="150">
        <f>AG42</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AG27</f>
        <v>0</v>
      </c>
      <c r="AE14" s="153"/>
      <c r="AF14" s="477" t="s">
        <v>114</v>
      </c>
      <c r="AG14" s="478"/>
      <c r="AH14" s="150">
        <f>AH52</f>
        <v>0</v>
      </c>
      <c r="AI14" s="3"/>
      <c r="AJ14" s="47"/>
      <c r="AK14" s="71"/>
      <c r="AL14" s="70"/>
      <c r="AM14" s="74"/>
      <c r="AN14" s="74"/>
      <c r="AO14" s="74"/>
      <c r="AP14" s="70"/>
      <c r="AQ14" s="286"/>
    </row>
    <row r="15" spans="1:44" ht="13.5" thickBot="1">
      <c r="A15" s="3"/>
      <c r="B15" s="283"/>
      <c r="C15" s="283"/>
      <c r="D15" s="283"/>
      <c r="E15" s="283"/>
      <c r="F15" s="283"/>
      <c r="G15" s="283"/>
      <c r="H15" s="283"/>
      <c r="I15" s="283"/>
      <c r="J15" s="283"/>
      <c r="K15" s="283"/>
      <c r="L15" s="283"/>
      <c r="M15" s="283"/>
      <c r="N15" s="283"/>
      <c r="O15" s="283"/>
      <c r="P15" s="283"/>
      <c r="Q15" s="283"/>
      <c r="R15" s="283"/>
      <c r="S15" s="283"/>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November!AD18</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284" t="s">
        <v>114</v>
      </c>
      <c r="Z17" s="6"/>
      <c r="AA17" s="401" t="s">
        <v>285</v>
      </c>
      <c r="AB17" s="402"/>
      <c r="AC17" s="402"/>
      <c r="AD17" s="143">
        <f>AG50</f>
        <v>0</v>
      </c>
      <c r="AE17" s="7"/>
      <c r="AF17" s="334"/>
      <c r="AG17" s="334"/>
      <c r="AH17" s="335"/>
      <c r="AI17" s="3"/>
      <c r="AJ17" s="3"/>
      <c r="AK17" s="75"/>
      <c r="AL17" s="54" t="s">
        <v>25</v>
      </c>
      <c r="AM17" s="54" t="s">
        <v>79</v>
      </c>
      <c r="AN17" s="54" t="s">
        <v>80</v>
      </c>
      <c r="AO17" s="54" t="s">
        <v>85</v>
      </c>
      <c r="AP17" s="54" t="s">
        <v>89</v>
      </c>
      <c r="AQ17" s="286"/>
    </row>
    <row r="18" spans="1:43" ht="13.5" thickBot="1">
      <c r="A18" s="53" t="s">
        <v>27</v>
      </c>
      <c r="B18" s="63">
        <f>IF(B12&lt;&gt;0,IF(SUM(B12+1)&gt;$AG$8,0, SUM(B12+1)),0)</f>
        <v>44143</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80" t="s">
        <v>286</v>
      </c>
      <c r="AB18" s="481"/>
      <c r="AC18" s="481"/>
      <c r="AD18" s="337">
        <f>AD16-AD17</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4" thickTop="1" thickBot="1">
      <c r="A19" s="53" t="s">
        <v>28</v>
      </c>
      <c r="B19" s="63">
        <f t="shared" ref="B19:B24" si="10">IF(B18&lt;&gt;0,IF(SUM(B18+1)&gt;$AG$8,0, SUM(B18+1)),0)</f>
        <v>44144</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E19" s="3"/>
      <c r="AF19" s="3"/>
      <c r="AG19" s="3"/>
      <c r="AH19" s="3"/>
      <c r="AI19" s="49"/>
      <c r="AJ19" s="49"/>
      <c r="AK19" s="71"/>
      <c r="AL19" s="56" t="s">
        <v>28</v>
      </c>
      <c r="AM19" s="59">
        <f t="shared" si="6"/>
        <v>0</v>
      </c>
      <c r="AN19" s="59">
        <f t="shared" si="7"/>
        <v>0</v>
      </c>
      <c r="AO19" s="59">
        <f t="shared" si="8"/>
        <v>0</v>
      </c>
      <c r="AP19" s="59">
        <f t="shared" si="9"/>
        <v>0</v>
      </c>
      <c r="AQ19" s="286"/>
    </row>
    <row r="20" spans="1:43" ht="14.5" thickTop="1">
      <c r="A20" s="53" t="s">
        <v>29</v>
      </c>
      <c r="B20" s="63">
        <f t="shared" si="10"/>
        <v>44145</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A20" s="497" t="s">
        <v>0</v>
      </c>
      <c r="AB20" s="498"/>
      <c r="AC20" s="498"/>
      <c r="AD20" s="498"/>
      <c r="AE20" s="498"/>
      <c r="AF20" s="498"/>
      <c r="AG20" s="498"/>
      <c r="AH20" s="499"/>
      <c r="AI20" s="3"/>
      <c r="AJ20" s="3"/>
      <c r="AK20" s="71"/>
      <c r="AL20" s="56" t="s">
        <v>29</v>
      </c>
      <c r="AM20" s="59">
        <f t="shared" si="6"/>
        <v>0</v>
      </c>
      <c r="AN20" s="59">
        <f t="shared" si="7"/>
        <v>0</v>
      </c>
      <c r="AO20" s="59">
        <f t="shared" si="8"/>
        <v>0</v>
      </c>
      <c r="AP20" s="59">
        <f t="shared" si="9"/>
        <v>0</v>
      </c>
      <c r="AQ20" s="286"/>
    </row>
    <row r="21" spans="1:43" ht="14.5" thickBot="1">
      <c r="A21" s="53" t="s">
        <v>30</v>
      </c>
      <c r="B21" s="63">
        <f t="shared" si="10"/>
        <v>44146</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288" t="s">
        <v>87</v>
      </c>
      <c r="AB21" s="289" t="s">
        <v>1</v>
      </c>
      <c r="AC21" s="290"/>
      <c r="AD21" s="290"/>
      <c r="AE21" s="291"/>
      <c r="AF21" s="292" t="s">
        <v>2</v>
      </c>
      <c r="AG21" s="293" t="s">
        <v>3</v>
      </c>
      <c r="AH21" s="294" t="s">
        <v>91</v>
      </c>
      <c r="AI21" s="7"/>
      <c r="AJ21" s="7"/>
      <c r="AK21" s="71"/>
      <c r="AL21" s="56" t="s">
        <v>30</v>
      </c>
      <c r="AM21" s="59">
        <f t="shared" si="6"/>
        <v>0</v>
      </c>
      <c r="AN21" s="59">
        <f t="shared" si="7"/>
        <v>0</v>
      </c>
      <c r="AO21" s="59">
        <f t="shared" si="8"/>
        <v>0</v>
      </c>
      <c r="AP21" s="59">
        <f t="shared" si="9"/>
        <v>0</v>
      </c>
      <c r="AQ21" s="286"/>
    </row>
    <row r="22" spans="1:43" ht="14.5" thickTop="1">
      <c r="A22" s="53" t="s">
        <v>31</v>
      </c>
      <c r="B22" s="63">
        <f t="shared" si="10"/>
        <v>44147</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95" t="s">
        <v>42</v>
      </c>
      <c r="AB22" s="491" t="s">
        <v>19</v>
      </c>
      <c r="AC22" s="492"/>
      <c r="AD22" s="492"/>
      <c r="AE22" s="493"/>
      <c r="AF22" s="296" t="s">
        <v>88</v>
      </c>
      <c r="AG22" s="297">
        <f>IF($AG$6=10,D$13+D$25+D$37+D$49+D$61,0)</f>
        <v>0</v>
      </c>
      <c r="AH22" s="298">
        <f>AG22</f>
        <v>0</v>
      </c>
      <c r="AI22" s="3"/>
      <c r="AJ22" s="3"/>
      <c r="AK22" s="71"/>
      <c r="AL22" s="56" t="s">
        <v>31</v>
      </c>
      <c r="AM22" s="59">
        <f t="shared" si="6"/>
        <v>0</v>
      </c>
      <c r="AN22" s="59">
        <f t="shared" si="7"/>
        <v>0</v>
      </c>
      <c r="AO22" s="59">
        <f t="shared" si="8"/>
        <v>0</v>
      </c>
      <c r="AP22" s="59">
        <f t="shared" si="9"/>
        <v>0</v>
      </c>
      <c r="AQ22" s="286"/>
    </row>
    <row r="23" spans="1:43" ht="14">
      <c r="A23" s="53" t="s">
        <v>32</v>
      </c>
      <c r="B23" s="63">
        <f t="shared" si="10"/>
        <v>44148</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12"/>
      <c r="AA23" s="299" t="s">
        <v>41</v>
      </c>
      <c r="AB23" s="485" t="s">
        <v>20</v>
      </c>
      <c r="AC23" s="486"/>
      <c r="AD23" s="486"/>
      <c r="AE23" s="487"/>
      <c r="AF23" s="300" t="s">
        <v>88</v>
      </c>
      <c r="AG23" s="301">
        <f>IF($AG$6=15,D$13+D$25+D$37+D$49+D$61,0)</f>
        <v>0</v>
      </c>
      <c r="AH23" s="302">
        <f>AG23</f>
        <v>0</v>
      </c>
      <c r="AI23" s="3"/>
      <c r="AJ23" s="3"/>
      <c r="AK23" s="71"/>
      <c r="AL23" s="56" t="s">
        <v>32</v>
      </c>
      <c r="AM23" s="59">
        <f t="shared" si="6"/>
        <v>0</v>
      </c>
      <c r="AN23" s="59">
        <f t="shared" si="7"/>
        <v>0</v>
      </c>
      <c r="AO23" s="59">
        <f t="shared" si="8"/>
        <v>0</v>
      </c>
      <c r="AP23" s="59">
        <f t="shared" si="9"/>
        <v>0</v>
      </c>
      <c r="AQ23" s="286"/>
    </row>
    <row r="24" spans="1:43" ht="14.5" thickBot="1">
      <c r="A24" s="53" t="s">
        <v>33</v>
      </c>
      <c r="B24" s="63">
        <f t="shared" si="10"/>
        <v>44149</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303" t="s">
        <v>43</v>
      </c>
      <c r="AB24" s="494" t="s">
        <v>21</v>
      </c>
      <c r="AC24" s="495"/>
      <c r="AD24" s="495"/>
      <c r="AE24" s="496"/>
      <c r="AF24" s="304" t="s">
        <v>88</v>
      </c>
      <c r="AG24" s="305">
        <f>IF($AG$6=25,D$13+D$25+D$37+D$49+D$61,0)</f>
        <v>0</v>
      </c>
      <c r="AH24" s="306">
        <f>AG24</f>
        <v>0</v>
      </c>
      <c r="AI24" s="3"/>
      <c r="AJ24" s="3"/>
      <c r="AK24" s="71"/>
      <c r="AL24" s="56" t="s">
        <v>33</v>
      </c>
      <c r="AM24" s="59">
        <f t="shared" si="6"/>
        <v>0</v>
      </c>
      <c r="AN24" s="59">
        <f t="shared" si="7"/>
        <v>0</v>
      </c>
      <c r="AO24" s="59">
        <f t="shared" si="8"/>
        <v>0</v>
      </c>
      <c r="AP24" s="59">
        <f t="shared" si="9"/>
        <v>0</v>
      </c>
      <c r="AQ24" s="286"/>
    </row>
    <row r="25" spans="1:43" ht="14.5" thickTop="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6"/>
      <c r="AA25" s="307" t="s">
        <v>39</v>
      </c>
      <c r="AB25" s="491" t="s">
        <v>18</v>
      </c>
      <c r="AC25" s="492"/>
      <c r="AD25" s="492"/>
      <c r="AE25" s="493"/>
      <c r="AF25" s="296" t="s">
        <v>102</v>
      </c>
      <c r="AG25" s="297">
        <f>IF(SUM(C13+D13+E13+G13)&lt;=40,AM13+AP13,AP13)+
IF(SUM(C25+D25+E25+G25)&lt;=40,AM25+AP25,AP25)+
IF(SUM(C37+D37+E37+G37)&lt;=40,AM37+AP37,AP37)+
IF(SUM(C49+D49+E49+G49)&lt;=40,AM49+AP49,AP49)+
IF(SUM(C61+D61+E61+G61)&lt;=40,AM61+AP61,AP61)</f>
        <v>0</v>
      </c>
      <c r="AH25" s="298">
        <f>AG25</f>
        <v>0</v>
      </c>
      <c r="AI25" s="3"/>
      <c r="AJ25" s="3"/>
      <c r="AK25" s="71"/>
      <c r="AL25" s="56" t="s">
        <v>34</v>
      </c>
      <c r="AM25" s="188">
        <f>SUM(AM18:AM24)</f>
        <v>0</v>
      </c>
      <c r="AN25" s="188">
        <f t="shared" ref="AN25:AP25" si="12">SUM(AN18:AN24)</f>
        <v>0</v>
      </c>
      <c r="AO25" s="188">
        <f t="shared" si="12"/>
        <v>0</v>
      </c>
      <c r="AP25" s="188">
        <f t="shared" si="12"/>
        <v>0</v>
      </c>
      <c r="AQ25" s="286"/>
    </row>
    <row r="26" spans="1:43" ht="14">
      <c r="U26" s="3"/>
      <c r="V26" s="1"/>
      <c r="W26" s="1"/>
      <c r="X26" s="1"/>
      <c r="Y26" s="1"/>
      <c r="Z26" s="1"/>
      <c r="AA26" s="308" t="s">
        <v>38</v>
      </c>
      <c r="AB26" s="485" t="s">
        <v>15</v>
      </c>
      <c r="AC26" s="486"/>
      <c r="AD26" s="486"/>
      <c r="AE26" s="487"/>
      <c r="AF26" s="300" t="s">
        <v>102</v>
      </c>
      <c r="AG26" s="301">
        <f>IF($C$13+$D$13+$E$13+G13&gt;40,(AM13)*1.5,0)+
IF($C$25+$D$25+$E$25+G25&gt;40,(AM25)*1.5,0)+
IF($C$37+$D$37+$E$37+G37&gt;40,(AM37)*1.5,0)+
IF($C$49+$D$49+$E$49+G49&gt;40,(AM49)*1.5,0)+
IF($C$61+$D$61+$E$61+G61&gt;40,(AM61)*1.5,0)</f>
        <v>0</v>
      </c>
      <c r="AH26" s="302">
        <f>IF(AG26&gt;0,AG26/1.5,0)</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3"/>
      <c r="AA27" s="309" t="s">
        <v>57</v>
      </c>
      <c r="AB27" s="485" t="s">
        <v>53</v>
      </c>
      <c r="AC27" s="486"/>
      <c r="AD27" s="486"/>
      <c r="AE27" s="487"/>
      <c r="AF27" s="300" t="s">
        <v>183</v>
      </c>
      <c r="AG27" s="310">
        <f>AN13+AN25+AN37+AN49+AN61</f>
        <v>0</v>
      </c>
      <c r="AH27" s="302">
        <f>AG27</f>
        <v>0</v>
      </c>
      <c r="AI27" s="3"/>
      <c r="AJ27" s="3"/>
      <c r="AK27" s="71"/>
      <c r="AL27" s="70"/>
      <c r="AM27" s="68"/>
      <c r="AN27" s="68"/>
      <c r="AO27" s="68"/>
      <c r="AP27" s="70"/>
      <c r="AQ27" s="286"/>
    </row>
    <row r="28" spans="1:43" ht="12.75" customHeight="1" thickTop="1" thickBot="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11">
        <v>75</v>
      </c>
      <c r="AB28" s="482" t="s">
        <v>46</v>
      </c>
      <c r="AC28" s="483"/>
      <c r="AD28" s="483"/>
      <c r="AE28" s="484"/>
      <c r="AF28" s="312"/>
      <c r="AG28" s="312"/>
      <c r="AH28" s="313"/>
      <c r="AI28" s="3"/>
      <c r="AJ28" s="3"/>
      <c r="AK28" s="71"/>
      <c r="AL28" s="54" t="s">
        <v>24</v>
      </c>
      <c r="AM28" s="403" t="s">
        <v>78</v>
      </c>
      <c r="AN28" s="404"/>
      <c r="AO28" s="404"/>
      <c r="AP28" s="405"/>
      <c r="AQ28" s="286"/>
    </row>
    <row r="29" spans="1:43" ht="14.25" customHeight="1" thickTop="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284" t="s">
        <v>114</v>
      </c>
      <c r="AA29" s="314" t="s">
        <v>74</v>
      </c>
      <c r="AB29" s="488" t="s">
        <v>93</v>
      </c>
      <c r="AC29" s="489"/>
      <c r="AD29" s="489"/>
      <c r="AE29" s="490"/>
      <c r="AF29" s="315" t="s">
        <v>89</v>
      </c>
      <c r="AG29" s="316">
        <f>SUM($E$13+E25+E37+E49+E61)</f>
        <v>0</v>
      </c>
      <c r="AH29" s="317">
        <f>AG29</f>
        <v>0</v>
      </c>
      <c r="AI29" s="3"/>
      <c r="AJ29" s="3"/>
      <c r="AK29" s="71"/>
      <c r="AL29" s="54" t="s">
        <v>25</v>
      </c>
      <c r="AM29" s="54" t="s">
        <v>79</v>
      </c>
      <c r="AN29" s="54" t="s">
        <v>80</v>
      </c>
      <c r="AO29" s="54" t="s">
        <v>85</v>
      </c>
      <c r="AP29" s="54" t="s">
        <v>89</v>
      </c>
      <c r="AQ29" s="286"/>
    </row>
    <row r="30" spans="1:43" ht="14.5" thickTop="1">
      <c r="A30" s="53" t="s">
        <v>27</v>
      </c>
      <c r="B30" s="63">
        <f>IF(B24&lt;&gt;0,IF(SUM(B24+1)&gt;$AG$8,0, SUM(B24+1)),0)</f>
        <v>44150</v>
      </c>
      <c r="C30" s="58"/>
      <c r="D30" s="102"/>
      <c r="E30" s="102"/>
      <c r="F30" s="102"/>
      <c r="G30" s="102"/>
      <c r="H30" s="102"/>
      <c r="I30" s="102"/>
      <c r="J30" s="174"/>
      <c r="K30" s="105"/>
      <c r="L30" s="102"/>
      <c r="M30" s="102"/>
      <c r="N30" s="102"/>
      <c r="O30" s="102"/>
      <c r="P30" s="102"/>
      <c r="Q30" s="102"/>
      <c r="R30" s="102"/>
      <c r="S30" s="102"/>
      <c r="T30" s="104"/>
      <c r="U30" s="3"/>
      <c r="V30" s="113"/>
      <c r="W30" s="200"/>
      <c r="X30" s="198"/>
      <c r="Y30" s="3"/>
      <c r="Z30" s="3"/>
      <c r="AA30" s="318" t="s">
        <v>61</v>
      </c>
      <c r="AB30" s="491" t="s">
        <v>58</v>
      </c>
      <c r="AC30" s="492"/>
      <c r="AD30" s="492"/>
      <c r="AE30" s="493"/>
      <c r="AF30" s="296" t="s">
        <v>90</v>
      </c>
      <c r="AG30" s="297">
        <f>IF($AH$6=94,F$13+F$25+F$37+F$49+F$61,0)</f>
        <v>0</v>
      </c>
      <c r="AH30" s="298">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
      <c r="A31" s="53" t="s">
        <v>28</v>
      </c>
      <c r="B31" s="63">
        <f t="shared" ref="B31:B36" si="17">IF(B30&lt;&gt;0,IF(SUM(B30+1)&gt;$AG$8,0, SUM(B30+1)),0)</f>
        <v>44151</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9" t="s">
        <v>62</v>
      </c>
      <c r="AB31" s="485" t="s">
        <v>59</v>
      </c>
      <c r="AC31" s="486"/>
      <c r="AD31" s="486"/>
      <c r="AE31" s="487"/>
      <c r="AF31" s="300" t="s">
        <v>90</v>
      </c>
      <c r="AG31" s="301">
        <f>IF($AH$6=2,F$13+F$25+F$37+F$49+F$61,0)</f>
        <v>0</v>
      </c>
      <c r="AH31" s="302">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44152</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63</v>
      </c>
      <c r="AB32" s="485" t="s">
        <v>60</v>
      </c>
      <c r="AC32" s="486"/>
      <c r="AD32" s="486"/>
      <c r="AE32" s="487"/>
      <c r="AF32" s="300" t="s">
        <v>90</v>
      </c>
      <c r="AG32" s="301">
        <f>IF($AH$6=3,F$13+F$25+F$37+F$49+F$61,0)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44153</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64</v>
      </c>
      <c r="AB33" s="485" t="s">
        <v>69</v>
      </c>
      <c r="AC33" s="486"/>
      <c r="AD33" s="486"/>
      <c r="AE33" s="487"/>
      <c r="AF33" s="300" t="s">
        <v>99</v>
      </c>
      <c r="AG33" s="301">
        <f>SUMIFS(H:H,I:I,"CB 1.5",B:B,"&lt;&gt;0")*1.5</f>
        <v>0</v>
      </c>
      <c r="AH33" s="302">
        <f>AG33/1.5</f>
        <v>0</v>
      </c>
      <c r="AI33" s="3"/>
      <c r="AJ33" s="3"/>
      <c r="AK33" s="71"/>
      <c r="AL33" s="56" t="s">
        <v>30</v>
      </c>
      <c r="AM33" s="59">
        <f t="shared" si="13"/>
        <v>0</v>
      </c>
      <c r="AN33" s="59">
        <f t="shared" si="14"/>
        <v>0</v>
      </c>
      <c r="AO33" s="59">
        <f t="shared" si="15"/>
        <v>0</v>
      </c>
      <c r="AP33" s="59">
        <f t="shared" si="16"/>
        <v>0</v>
      </c>
      <c r="AQ33" s="286"/>
    </row>
    <row r="34" spans="1:46" ht="14.5" thickBot="1">
      <c r="A34" s="53" t="s">
        <v>31</v>
      </c>
      <c r="B34" s="63">
        <f t="shared" si="17"/>
        <v>44154</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20" t="s">
        <v>68</v>
      </c>
      <c r="AB34" s="494" t="s">
        <v>70</v>
      </c>
      <c r="AC34" s="495"/>
      <c r="AD34" s="495"/>
      <c r="AE34" s="496"/>
      <c r="AF34" s="304" t="s">
        <v>100</v>
      </c>
      <c r="AG34" s="305">
        <f>SUMIFS(H:H,I:I,"CB 1.0",B:B,"&lt;&gt;0")</f>
        <v>0</v>
      </c>
      <c r="AH34" s="306">
        <f>AG34</f>
        <v>0</v>
      </c>
      <c r="AI34" s="3"/>
      <c r="AJ34" s="3"/>
      <c r="AK34" s="71"/>
      <c r="AL34" s="56" t="s">
        <v>31</v>
      </c>
      <c r="AM34" s="59">
        <f t="shared" si="13"/>
        <v>0</v>
      </c>
      <c r="AN34" s="59">
        <f t="shared" si="14"/>
        <v>0</v>
      </c>
      <c r="AO34" s="59">
        <f t="shared" si="15"/>
        <v>0</v>
      </c>
      <c r="AP34" s="59">
        <f t="shared" si="16"/>
        <v>0</v>
      </c>
      <c r="AQ34" s="286"/>
    </row>
    <row r="35" spans="1:46" ht="14.5" thickTop="1">
      <c r="A35" s="53" t="s">
        <v>32</v>
      </c>
      <c r="B35" s="63">
        <f t="shared" si="17"/>
        <v>44155</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1" t="s">
        <v>48</v>
      </c>
      <c r="AB35" s="491" t="s">
        <v>50</v>
      </c>
      <c r="AC35" s="492"/>
      <c r="AD35" s="492"/>
      <c r="AE35" s="493"/>
      <c r="AF35" s="296" t="s">
        <v>52</v>
      </c>
      <c r="AG35" s="297">
        <f>IF(SUM(C13,D13,E13,G13)&lt;=(40),K13)+
IF(SUM(C25,D25,E25,G25)&lt;=40,K25)+
IF(SUM(C37,D37,E37,G37)&lt;=40,K37)+
IF(SUM(C49,D49,E49,G49)&lt;=40,K49)+
IF(SUM(C61,D61,E61,G61)&lt;=40,K61)</f>
        <v>0</v>
      </c>
      <c r="AH35" s="298">
        <f>AG35</f>
        <v>0</v>
      </c>
      <c r="AI35" s="3"/>
      <c r="AJ35" s="3"/>
      <c r="AK35" s="71"/>
      <c r="AL35" s="56" t="s">
        <v>32</v>
      </c>
      <c r="AM35" s="59">
        <f t="shared" si="13"/>
        <v>0</v>
      </c>
      <c r="AN35" s="59">
        <f t="shared" si="14"/>
        <v>0</v>
      </c>
      <c r="AO35" s="59">
        <f t="shared" si="15"/>
        <v>0</v>
      </c>
      <c r="AP35" s="59">
        <f t="shared" si="16"/>
        <v>0</v>
      </c>
      <c r="AQ35" s="286"/>
    </row>
    <row r="36" spans="1:46" ht="14.5" thickBot="1">
      <c r="A36" s="53" t="s">
        <v>33</v>
      </c>
      <c r="B36" s="63">
        <f t="shared" si="17"/>
        <v>44156</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2" t="s">
        <v>49</v>
      </c>
      <c r="AB36" s="494" t="s">
        <v>51</v>
      </c>
      <c r="AC36" s="495"/>
      <c r="AD36" s="495"/>
      <c r="AE36" s="496"/>
      <c r="AF36" s="323" t="s">
        <v>52</v>
      </c>
      <c r="AG36" s="305">
        <f>IF($C$13+$D$13+$E$13+G13&gt;40,(K13)*1.5,0)+
IF($C$25+$D$25+$E$25+G25&gt;40,(K25)*1.5,0)+
IF($C$37+$D$37+$E$37+G37&gt;40,(K37)*1.5,0)+
IF($C$49+$D$49+$E$49+G49&gt;40,(K49)*1.5,0)+
IF($C$61+$D$61+$E$61+G61&gt;40,(K61)*1.5,0)</f>
        <v>0</v>
      </c>
      <c r="AH36" s="306">
        <f>AG36/1.5</f>
        <v>0</v>
      </c>
      <c r="AI36" s="3"/>
      <c r="AJ36" s="3"/>
      <c r="AK36" s="71"/>
      <c r="AL36" s="56" t="s">
        <v>33</v>
      </c>
      <c r="AM36" s="59">
        <f t="shared" si="13"/>
        <v>0</v>
      </c>
      <c r="AN36" s="59">
        <f t="shared" si="14"/>
        <v>0</v>
      </c>
      <c r="AO36" s="59">
        <f t="shared" si="15"/>
        <v>0</v>
      </c>
      <c r="AP36" s="59">
        <f t="shared" si="16"/>
        <v>0</v>
      </c>
      <c r="AQ36" s="286"/>
    </row>
    <row r="37" spans="1:46" ht="14.5" thickTop="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295">
        <v>167</v>
      </c>
      <c r="AB37" s="491" t="s">
        <v>8</v>
      </c>
      <c r="AC37" s="492"/>
      <c r="AD37" s="492"/>
      <c r="AE37" s="493"/>
      <c r="AF37" s="296" t="s">
        <v>9</v>
      </c>
      <c r="AG37" s="297">
        <f>SUMIFS(S:S,T:T,"M",B:B,"&lt;&gt;0")</f>
        <v>0</v>
      </c>
      <c r="AH37" s="298">
        <f t="shared" ref="AH37:AH47" si="19">AG37</f>
        <v>0</v>
      </c>
      <c r="AI37" s="3"/>
      <c r="AJ37" s="3"/>
      <c r="AK37" s="71"/>
      <c r="AL37" s="56" t="s">
        <v>34</v>
      </c>
      <c r="AM37" s="188">
        <f>SUM(AM30:AM36)</f>
        <v>0</v>
      </c>
      <c r="AN37" s="188">
        <f t="shared" ref="AN37:AP37" si="20">SUM(AN30:AN36)</f>
        <v>0</v>
      </c>
      <c r="AO37" s="188">
        <f t="shared" si="20"/>
        <v>0</v>
      </c>
      <c r="AP37" s="188">
        <f t="shared" si="20"/>
        <v>0</v>
      </c>
      <c r="AQ37" s="286"/>
    </row>
    <row r="38" spans="1:46" s="3" customFormat="1" ht="14">
      <c r="A38" s="2"/>
      <c r="B38" s="2"/>
      <c r="C38" s="2"/>
      <c r="D38" s="2"/>
      <c r="E38" s="2"/>
      <c r="F38" s="2"/>
      <c r="G38" s="2"/>
      <c r="H38" s="2"/>
      <c r="I38" s="2"/>
      <c r="J38" s="2"/>
      <c r="K38" s="2"/>
      <c r="L38" s="2"/>
      <c r="M38" s="2"/>
      <c r="N38" s="2"/>
      <c r="O38" s="2"/>
      <c r="P38" s="2"/>
      <c r="Q38" s="2"/>
      <c r="R38" s="2"/>
      <c r="S38" s="2"/>
      <c r="T38" s="2"/>
      <c r="AA38" s="299">
        <v>170</v>
      </c>
      <c r="AB38" s="485" t="s">
        <v>4</v>
      </c>
      <c r="AC38" s="486"/>
      <c r="AD38" s="486"/>
      <c r="AE38" s="487"/>
      <c r="AF38" s="300" t="s">
        <v>5</v>
      </c>
      <c r="AG38" s="301">
        <f>SUM(N13,N25,N37,N49,N61)</f>
        <v>0</v>
      </c>
      <c r="AH38" s="302">
        <f t="shared" si="19"/>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180</v>
      </c>
      <c r="AB39" s="485" t="s">
        <v>6</v>
      </c>
      <c r="AC39" s="486"/>
      <c r="AD39" s="486"/>
      <c r="AE39" s="487"/>
      <c r="AF39" s="300" t="s">
        <v>7</v>
      </c>
      <c r="AG39" s="301">
        <f>SUM(O13,O25,O37,O49,O61)</f>
        <v>0</v>
      </c>
      <c r="AH39" s="302">
        <f t="shared" si="19"/>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324">
        <v>181</v>
      </c>
      <c r="AB40" s="485" t="s">
        <v>276</v>
      </c>
      <c r="AC40" s="486"/>
      <c r="AD40" s="486"/>
      <c r="AE40" s="487"/>
      <c r="AF40" s="325" t="s">
        <v>264</v>
      </c>
      <c r="AG40" s="301">
        <f>SUMIFS(S:S,T:T,"P181",B:B,"&lt;&gt;0")</f>
        <v>0</v>
      </c>
      <c r="AH40" s="302">
        <f>AG40</f>
        <v>0</v>
      </c>
      <c r="AK40" s="71"/>
      <c r="AL40" s="54" t="s">
        <v>35</v>
      </c>
      <c r="AM40" s="403" t="s">
        <v>78</v>
      </c>
      <c r="AN40" s="404"/>
      <c r="AO40" s="404"/>
      <c r="AP40" s="405"/>
      <c r="AQ40" s="286"/>
      <c r="AT40" s="2"/>
    </row>
    <row r="41" spans="1:46" s="3" customFormat="1" ht="12.75" customHeight="1" thickBo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284" t="s">
        <v>114</v>
      </c>
      <c r="AA41" s="326">
        <v>182</v>
      </c>
      <c r="AB41" s="494" t="s">
        <v>271</v>
      </c>
      <c r="AC41" s="495"/>
      <c r="AD41" s="495"/>
      <c r="AE41" s="496"/>
      <c r="AF41" s="323" t="s">
        <v>265</v>
      </c>
      <c r="AG41" s="305">
        <f>SUMIFS(S:S,T:T,"P182",B:B,"&lt;&gt;0")</f>
        <v>0</v>
      </c>
      <c r="AH41" s="306">
        <f>AG41</f>
        <v>0</v>
      </c>
      <c r="AK41" s="71"/>
      <c r="AL41" s="54" t="s">
        <v>25</v>
      </c>
      <c r="AM41" s="54" t="s">
        <v>79</v>
      </c>
      <c r="AN41" s="54" t="s">
        <v>80</v>
      </c>
      <c r="AO41" s="54" t="s">
        <v>85</v>
      </c>
      <c r="AP41" s="54" t="s">
        <v>89</v>
      </c>
      <c r="AQ41" s="286"/>
    </row>
    <row r="42" spans="1:46" s="3" customFormat="1" ht="14.5" thickTop="1">
      <c r="A42" s="53" t="s">
        <v>27</v>
      </c>
      <c r="B42" s="63">
        <f>IF(B36&lt;&gt;0,IF(SUM(B36+1)&gt;$AG$8,0, SUM(B36+1)),0)</f>
        <v>44157</v>
      </c>
      <c r="C42" s="58"/>
      <c r="D42" s="102"/>
      <c r="E42" s="102"/>
      <c r="F42" s="102"/>
      <c r="G42" s="102"/>
      <c r="H42" s="102"/>
      <c r="I42" s="102"/>
      <c r="J42" s="174"/>
      <c r="K42" s="105"/>
      <c r="L42" s="102"/>
      <c r="M42" s="102"/>
      <c r="N42" s="102"/>
      <c r="O42" s="102"/>
      <c r="P42" s="102"/>
      <c r="Q42" s="102"/>
      <c r="R42" s="102"/>
      <c r="S42" s="102"/>
      <c r="T42" s="104"/>
      <c r="V42" s="113"/>
      <c r="W42" s="200"/>
      <c r="X42" s="198"/>
      <c r="AA42" s="327">
        <v>185</v>
      </c>
      <c r="AB42" s="491" t="s">
        <v>111</v>
      </c>
      <c r="AC42" s="492"/>
      <c r="AD42" s="492"/>
      <c r="AE42" s="493"/>
      <c r="AF42" s="328" t="s">
        <v>110</v>
      </c>
      <c r="AG42" s="297">
        <f>SUM(W13+W25+W37+W49+W61)</f>
        <v>0</v>
      </c>
      <c r="AH42" s="298">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Bot="1">
      <c r="A43" s="53" t="s">
        <v>28</v>
      </c>
      <c r="B43" s="63">
        <f t="shared" ref="B43:B48" si="25">IF(B42&lt;&gt;0,IF(SUM(B42+1)&gt;$AG$8,0, SUM(B42+1)),0)</f>
        <v>44158</v>
      </c>
      <c r="C43" s="58"/>
      <c r="D43" s="102"/>
      <c r="E43" s="102"/>
      <c r="F43" s="102"/>
      <c r="G43" s="102"/>
      <c r="H43" s="102"/>
      <c r="I43" s="102"/>
      <c r="J43" s="174"/>
      <c r="K43" s="105"/>
      <c r="L43" s="102"/>
      <c r="M43" s="102"/>
      <c r="N43" s="102"/>
      <c r="O43" s="102"/>
      <c r="P43" s="102"/>
      <c r="Q43" s="102"/>
      <c r="R43" s="102"/>
      <c r="S43" s="102"/>
      <c r="T43" s="104"/>
      <c r="V43" s="113"/>
      <c r="W43" s="200"/>
      <c r="X43" s="198"/>
      <c r="AA43" s="326">
        <v>186</v>
      </c>
      <c r="AB43" s="494" t="s">
        <v>105</v>
      </c>
      <c r="AC43" s="495"/>
      <c r="AD43" s="495"/>
      <c r="AE43" s="496"/>
      <c r="AF43" s="323" t="s">
        <v>85</v>
      </c>
      <c r="AG43" s="305">
        <f>SUM(V13+V25+V37+V49+V61)</f>
        <v>0</v>
      </c>
      <c r="AH43" s="306">
        <f>AG43</f>
        <v>0</v>
      </c>
      <c r="AK43" s="71"/>
      <c r="AL43" s="56" t="s">
        <v>28</v>
      </c>
      <c r="AM43" s="59">
        <f t="shared" si="21"/>
        <v>0</v>
      </c>
      <c r="AN43" s="59">
        <f t="shared" si="22"/>
        <v>0</v>
      </c>
      <c r="AO43" s="59">
        <f t="shared" si="23"/>
        <v>0</v>
      </c>
      <c r="AP43" s="59">
        <f t="shared" si="24"/>
        <v>0</v>
      </c>
      <c r="AQ43" s="286"/>
    </row>
    <row r="44" spans="1:46" s="3" customFormat="1" ht="14.5" thickTop="1">
      <c r="A44" s="53" t="s">
        <v>29</v>
      </c>
      <c r="B44" s="63">
        <f t="shared" si="25"/>
        <v>44159</v>
      </c>
      <c r="C44" s="58"/>
      <c r="D44" s="102"/>
      <c r="E44" s="102"/>
      <c r="F44" s="102"/>
      <c r="G44" s="102"/>
      <c r="H44" s="102"/>
      <c r="I44" s="102"/>
      <c r="J44" s="174"/>
      <c r="K44" s="105"/>
      <c r="L44" s="102"/>
      <c r="M44" s="102"/>
      <c r="N44" s="102"/>
      <c r="O44" s="102"/>
      <c r="P44" s="102"/>
      <c r="Q44" s="102"/>
      <c r="R44" s="102"/>
      <c r="S44" s="102"/>
      <c r="T44" s="104"/>
      <c r="V44" s="113"/>
      <c r="W44" s="200"/>
      <c r="X44" s="198"/>
      <c r="AA44" s="327">
        <v>194</v>
      </c>
      <c r="AB44" s="491" t="s">
        <v>275</v>
      </c>
      <c r="AC44" s="492"/>
      <c r="AD44" s="492"/>
      <c r="AE44" s="493"/>
      <c r="AF44" s="328" t="s">
        <v>225</v>
      </c>
      <c r="AG44" s="297">
        <f>SUMIFS(S:S,T:T,"SALB",B:B,"&lt;&gt;0")</f>
        <v>0</v>
      </c>
      <c r="AH44" s="298">
        <f>AG44</f>
        <v>0</v>
      </c>
      <c r="AK44" s="71"/>
      <c r="AL44" s="56" t="s">
        <v>29</v>
      </c>
      <c r="AM44" s="59">
        <f t="shared" si="21"/>
        <v>0</v>
      </c>
      <c r="AN44" s="59">
        <f t="shared" si="22"/>
        <v>0</v>
      </c>
      <c r="AO44" s="59">
        <f t="shared" si="23"/>
        <v>0</v>
      </c>
      <c r="AP44" s="59">
        <f t="shared" si="24"/>
        <v>0</v>
      </c>
      <c r="AQ44" s="286"/>
    </row>
    <row r="45" spans="1:46" s="3" customFormat="1" ht="14">
      <c r="A45" s="53" t="s">
        <v>30</v>
      </c>
      <c r="B45" s="63">
        <f t="shared" si="25"/>
        <v>44160</v>
      </c>
      <c r="C45" s="58"/>
      <c r="D45" s="102"/>
      <c r="E45" s="102"/>
      <c r="F45" s="102"/>
      <c r="G45" s="102"/>
      <c r="H45" s="102"/>
      <c r="I45" s="102"/>
      <c r="J45" s="174"/>
      <c r="K45" s="105"/>
      <c r="L45" s="102"/>
      <c r="M45" s="102"/>
      <c r="N45" s="102"/>
      <c r="O45" s="102"/>
      <c r="P45" s="102"/>
      <c r="Q45" s="102"/>
      <c r="R45" s="102"/>
      <c r="S45" s="102"/>
      <c r="T45" s="104"/>
      <c r="V45" s="113"/>
      <c r="W45" s="200"/>
      <c r="X45" s="198"/>
      <c r="Z45" s="2"/>
      <c r="AA45" s="299">
        <v>195</v>
      </c>
      <c r="AB45" s="485" t="s">
        <v>10</v>
      </c>
      <c r="AC45" s="486"/>
      <c r="AD45" s="486"/>
      <c r="AE45" s="487"/>
      <c r="AF45" s="325" t="s">
        <v>11</v>
      </c>
      <c r="AG45" s="301">
        <f>SUM(Q13,Q25,Q37,Q49,Q61)</f>
        <v>0</v>
      </c>
      <c r="AH45" s="302">
        <f t="shared" si="19"/>
        <v>0</v>
      </c>
      <c r="AK45" s="71"/>
      <c r="AL45" s="56" t="s">
        <v>30</v>
      </c>
      <c r="AM45" s="59">
        <f t="shared" si="21"/>
        <v>0</v>
      </c>
      <c r="AN45" s="59">
        <f t="shared" si="22"/>
        <v>0</v>
      </c>
      <c r="AO45" s="59">
        <f t="shared" si="23"/>
        <v>0</v>
      </c>
      <c r="AP45" s="59">
        <f t="shared" si="24"/>
        <v>0</v>
      </c>
      <c r="AQ45" s="286"/>
    </row>
    <row r="46" spans="1:46" s="3" customFormat="1" ht="14">
      <c r="A46" s="53" t="s">
        <v>31</v>
      </c>
      <c r="B46" s="63">
        <f t="shared" si="25"/>
        <v>44161</v>
      </c>
      <c r="C46" s="58"/>
      <c r="D46" s="102"/>
      <c r="E46" s="102"/>
      <c r="F46" s="102"/>
      <c r="G46" s="102"/>
      <c r="H46" s="102"/>
      <c r="I46" s="102"/>
      <c r="J46" s="174"/>
      <c r="K46" s="105"/>
      <c r="L46" s="102"/>
      <c r="M46" s="102"/>
      <c r="N46" s="102"/>
      <c r="O46" s="102"/>
      <c r="P46" s="102"/>
      <c r="Q46" s="102"/>
      <c r="R46" s="102"/>
      <c r="S46" s="102"/>
      <c r="T46" s="104"/>
      <c r="V46" s="113"/>
      <c r="W46" s="200"/>
      <c r="X46" s="198"/>
      <c r="Y46" s="2"/>
      <c r="AA46" s="324">
        <v>196</v>
      </c>
      <c r="AB46" s="485" t="s">
        <v>66</v>
      </c>
      <c r="AC46" s="486"/>
      <c r="AD46" s="486"/>
      <c r="AE46" s="487"/>
      <c r="AF46" s="325" t="s">
        <v>65</v>
      </c>
      <c r="AG46" s="301">
        <f>SUMIFS(S:S,T:T,"AL",B:B,"&lt;&gt;0")</f>
        <v>0</v>
      </c>
      <c r="AH46" s="302">
        <f t="shared" si="19"/>
        <v>0</v>
      </c>
      <c r="AK46" s="71"/>
      <c r="AL46" s="56" t="s">
        <v>31</v>
      </c>
      <c r="AM46" s="59">
        <f t="shared" si="21"/>
        <v>0</v>
      </c>
      <c r="AN46" s="59">
        <f t="shared" si="22"/>
        <v>0</v>
      </c>
      <c r="AO46" s="59">
        <f t="shared" si="23"/>
        <v>0</v>
      </c>
      <c r="AP46" s="59">
        <f t="shared" si="24"/>
        <v>0</v>
      </c>
      <c r="AQ46" s="286"/>
    </row>
    <row r="47" spans="1:46" s="3" customFormat="1" ht="14">
      <c r="A47" s="53" t="s">
        <v>32</v>
      </c>
      <c r="B47" s="63">
        <f t="shared" si="25"/>
        <v>44162</v>
      </c>
      <c r="C47" s="58"/>
      <c r="D47" s="102"/>
      <c r="E47" s="102"/>
      <c r="F47" s="102"/>
      <c r="G47" s="102"/>
      <c r="H47" s="102"/>
      <c r="I47" s="102"/>
      <c r="J47" s="174"/>
      <c r="K47" s="105"/>
      <c r="L47" s="102"/>
      <c r="M47" s="102"/>
      <c r="N47" s="102"/>
      <c r="O47" s="102"/>
      <c r="P47" s="102"/>
      <c r="Q47" s="102"/>
      <c r="R47" s="102"/>
      <c r="S47" s="102"/>
      <c r="T47" s="104"/>
      <c r="V47" s="113"/>
      <c r="W47" s="200"/>
      <c r="X47" s="198"/>
      <c r="AA47" s="324">
        <v>197</v>
      </c>
      <c r="AB47" s="485" t="s">
        <v>221</v>
      </c>
      <c r="AC47" s="486"/>
      <c r="AD47" s="486"/>
      <c r="AE47" s="487"/>
      <c r="AF47" s="325" t="s">
        <v>220</v>
      </c>
      <c r="AG47" s="301">
        <f>SUMIFS(S:S,T:T,"DR",B:B,"&lt;&gt;0")</f>
        <v>0</v>
      </c>
      <c r="AH47" s="302">
        <f t="shared" si="19"/>
        <v>0</v>
      </c>
      <c r="AK47" s="71"/>
      <c r="AL47" s="56" t="s">
        <v>32</v>
      </c>
      <c r="AM47" s="59">
        <f t="shared" si="21"/>
        <v>0</v>
      </c>
      <c r="AN47" s="59">
        <f t="shared" si="22"/>
        <v>0</v>
      </c>
      <c r="AO47" s="59">
        <f t="shared" si="23"/>
        <v>0</v>
      </c>
      <c r="AP47" s="59">
        <f t="shared" si="24"/>
        <v>0</v>
      </c>
      <c r="AQ47" s="286"/>
    </row>
    <row r="48" spans="1:46" s="3" customFormat="1" ht="14.5" thickBot="1">
      <c r="A48" s="53" t="s">
        <v>33</v>
      </c>
      <c r="B48" s="63">
        <f t="shared" si="25"/>
        <v>44163</v>
      </c>
      <c r="C48" s="58"/>
      <c r="D48" s="102"/>
      <c r="E48" s="102"/>
      <c r="F48" s="102"/>
      <c r="G48" s="102"/>
      <c r="H48" s="102"/>
      <c r="I48" s="102"/>
      <c r="J48" s="174"/>
      <c r="K48" s="105"/>
      <c r="L48" s="102"/>
      <c r="M48" s="102"/>
      <c r="N48" s="102"/>
      <c r="O48" s="102"/>
      <c r="P48" s="102"/>
      <c r="Q48" s="102"/>
      <c r="R48" s="102"/>
      <c r="S48" s="102"/>
      <c r="T48" s="104"/>
      <c r="V48" s="113"/>
      <c r="W48" s="200"/>
      <c r="X48" s="198"/>
      <c r="AA48" s="326">
        <v>199</v>
      </c>
      <c r="AB48" s="494" t="s">
        <v>13</v>
      </c>
      <c r="AC48" s="495"/>
      <c r="AD48" s="495"/>
      <c r="AE48" s="496"/>
      <c r="AF48" s="323" t="s">
        <v>14</v>
      </c>
      <c r="AG48" s="305">
        <f>SUM(P13,P25,P37,P49,P61)</f>
        <v>0</v>
      </c>
      <c r="AH48" s="306">
        <f t="shared" ref="AH48:AH50" si="26">AG48</f>
        <v>0</v>
      </c>
      <c r="AK48" s="71"/>
      <c r="AL48" s="56" t="s">
        <v>33</v>
      </c>
      <c r="AM48" s="59">
        <f t="shared" si="21"/>
        <v>0</v>
      </c>
      <c r="AN48" s="59">
        <f t="shared" si="22"/>
        <v>0</v>
      </c>
      <c r="AO48" s="59">
        <f t="shared" si="23"/>
        <v>0</v>
      </c>
      <c r="AP48" s="59">
        <f t="shared" si="24"/>
        <v>0</v>
      </c>
      <c r="AQ48" s="286"/>
    </row>
    <row r="49" spans="1:46" s="3" customFormat="1" ht="14.5" thickTop="1">
      <c r="A49" s="62" t="s">
        <v>34</v>
      </c>
      <c r="B49" s="52"/>
      <c r="C49" s="61">
        <f>SUMIF($B42:$B48,"&lt;&gt;0",C42:C48)</f>
        <v>0</v>
      </c>
      <c r="D49" s="61">
        <f t="shared" ref="D49:S49" si="27">SUMIF($B42:$B48,"&lt;&gt;0",D42:D48)</f>
        <v>0</v>
      </c>
      <c r="E49" s="61">
        <f t="shared" si="27"/>
        <v>0</v>
      </c>
      <c r="F49" s="61">
        <f t="shared" si="27"/>
        <v>0</v>
      </c>
      <c r="G49" s="61">
        <f t="shared" si="27"/>
        <v>0</v>
      </c>
      <c r="H49" s="61"/>
      <c r="I49" s="61"/>
      <c r="J49" s="101">
        <f t="shared" si="27"/>
        <v>0</v>
      </c>
      <c r="K49" s="101">
        <f t="shared" si="27"/>
        <v>0</v>
      </c>
      <c r="L49" s="61">
        <f t="shared" si="27"/>
        <v>0</v>
      </c>
      <c r="M49" s="61">
        <f t="shared" si="27"/>
        <v>0</v>
      </c>
      <c r="N49" s="61">
        <f t="shared" si="27"/>
        <v>0</v>
      </c>
      <c r="O49" s="61">
        <f t="shared" si="27"/>
        <v>0</v>
      </c>
      <c r="P49" s="61">
        <f t="shared" si="27"/>
        <v>0</v>
      </c>
      <c r="Q49" s="61">
        <f t="shared" si="27"/>
        <v>0</v>
      </c>
      <c r="R49" s="61">
        <f t="shared" si="27"/>
        <v>0</v>
      </c>
      <c r="S49" s="61">
        <f t="shared" si="27"/>
        <v>0</v>
      </c>
      <c r="T49" s="61"/>
      <c r="V49" s="114">
        <f>SUMIF($B42:$B48,"&lt;&gt;0",V42:V48)</f>
        <v>0</v>
      </c>
      <c r="W49" s="201">
        <f>SUMIF($B42:$B48,"&lt;&gt;0",W42:W48)</f>
        <v>0</v>
      </c>
      <c r="X49" s="201">
        <f>SUMIF($B42:$B48,"&lt;&gt;0",X42:X48)</f>
        <v>0</v>
      </c>
      <c r="AA49" s="338">
        <v>250</v>
      </c>
      <c r="AB49" s="503" t="s">
        <v>279</v>
      </c>
      <c r="AC49" s="504"/>
      <c r="AD49" s="504"/>
      <c r="AE49" s="505"/>
      <c r="AF49" s="339" t="s">
        <v>287</v>
      </c>
      <c r="AG49" s="340">
        <f>SUM($G$13+G25+G37+G49+G61)</f>
        <v>0</v>
      </c>
      <c r="AH49" s="341">
        <f t="shared" si="26"/>
        <v>0</v>
      </c>
      <c r="AK49" s="71"/>
      <c r="AL49" s="56" t="s">
        <v>34</v>
      </c>
      <c r="AM49" s="188">
        <f>SUM(AM42:AM48)</f>
        <v>0</v>
      </c>
      <c r="AN49" s="188">
        <f t="shared" ref="AN49:AP49" si="28">SUM(AN42:AN48)</f>
        <v>0</v>
      </c>
      <c r="AO49" s="188">
        <f t="shared" si="28"/>
        <v>0</v>
      </c>
      <c r="AP49" s="188">
        <f t="shared" si="28"/>
        <v>0</v>
      </c>
      <c r="AQ49" s="286"/>
    </row>
    <row r="50" spans="1:46" s="3" customFormat="1" ht="14.5" thickBot="1">
      <c r="A50" s="2"/>
      <c r="B50" s="2"/>
      <c r="C50" s="2"/>
      <c r="D50" s="2"/>
      <c r="E50" s="2"/>
      <c r="F50" s="2"/>
      <c r="G50" s="2"/>
      <c r="H50" s="2"/>
      <c r="I50" s="2"/>
      <c r="J50" s="2"/>
      <c r="K50" s="2"/>
      <c r="L50" s="2"/>
      <c r="M50" s="2"/>
      <c r="N50" s="2"/>
      <c r="O50" s="2"/>
      <c r="P50" s="2"/>
      <c r="Q50" s="2"/>
      <c r="R50" s="2"/>
      <c r="S50" s="2"/>
      <c r="T50" s="2"/>
      <c r="AA50" s="346">
        <v>252</v>
      </c>
      <c r="AB50" s="500" t="s">
        <v>281</v>
      </c>
      <c r="AC50" s="501"/>
      <c r="AD50" s="501"/>
      <c r="AE50" s="502"/>
      <c r="AF50" s="347" t="s">
        <v>288</v>
      </c>
      <c r="AG50" s="350">
        <f>SUM($M$13+M25+M37+M49+M61)</f>
        <v>0</v>
      </c>
      <c r="AH50" s="349">
        <f t="shared" si="26"/>
        <v>0</v>
      </c>
      <c r="AK50" s="71"/>
      <c r="AL50" s="70"/>
      <c r="AM50" s="70"/>
      <c r="AN50" s="70"/>
      <c r="AO50" s="70"/>
      <c r="AP50" s="70"/>
      <c r="AQ50" s="286"/>
    </row>
    <row r="51" spans="1:46" s="3" customFormat="1" ht="15" thickTop="1" thickBot="1">
      <c r="B51" s="2"/>
      <c r="C51" s="2"/>
      <c r="D51" s="2"/>
      <c r="E51" s="2"/>
      <c r="F51" s="2"/>
      <c r="G51" s="2"/>
      <c r="H51" s="2"/>
      <c r="I51" s="2"/>
      <c r="J51" s="2"/>
      <c r="K51" s="2"/>
      <c r="L51" s="2"/>
      <c r="M51" s="2"/>
      <c r="N51" s="2"/>
      <c r="O51" s="2"/>
      <c r="P51" s="2"/>
      <c r="Q51" s="2"/>
      <c r="R51" s="2"/>
      <c r="S51" s="2"/>
      <c r="T51" s="2"/>
      <c r="U51" s="2"/>
      <c r="V51" s="2"/>
      <c r="W51" s="2"/>
      <c r="X51" s="2"/>
      <c r="AA51" s="311">
        <v>253</v>
      </c>
      <c r="AB51" s="482" t="s">
        <v>293</v>
      </c>
      <c r="AC51" s="483"/>
      <c r="AD51" s="483"/>
      <c r="AE51" s="484"/>
      <c r="AF51" s="312"/>
      <c r="AG51" s="312"/>
      <c r="AH51" s="313"/>
      <c r="AK51" s="71"/>
      <c r="AL51" s="70"/>
      <c r="AM51" s="70"/>
      <c r="AN51" s="70"/>
      <c r="AO51" s="70"/>
      <c r="AP51" s="70"/>
      <c r="AQ51" s="286"/>
    </row>
    <row r="52" spans="1:46" ht="13.5" customHeight="1" thickTop="1">
      <c r="Y52" s="3"/>
      <c r="Z52" s="3"/>
      <c r="AA52" s="329" t="s">
        <v>72</v>
      </c>
      <c r="AB52" s="491" t="s">
        <v>86</v>
      </c>
      <c r="AC52" s="492"/>
      <c r="AD52" s="492"/>
      <c r="AE52" s="493"/>
      <c r="AF52" s="330" t="s">
        <v>95</v>
      </c>
      <c r="AG52" s="331">
        <f>SUMIFS(S:S,T:T,"LW",B:B,"&lt;&gt;0")</f>
        <v>0</v>
      </c>
      <c r="AH52" s="332">
        <f t="shared" ref="AH52:AH53" si="29">AG52</f>
        <v>0</v>
      </c>
      <c r="AI52" s="3"/>
      <c r="AJ52" s="3"/>
      <c r="AK52" s="71"/>
      <c r="AL52" s="54" t="s">
        <v>36</v>
      </c>
      <c r="AM52" s="403" t="s">
        <v>78</v>
      </c>
      <c r="AN52" s="404"/>
      <c r="AO52" s="404"/>
      <c r="AP52" s="405"/>
      <c r="AQ52" s="286"/>
      <c r="AS52" s="3"/>
      <c r="AT52" s="3"/>
    </row>
    <row r="53" spans="1:46" ht="12.75" customHeight="1" thickBot="1">
      <c r="Y53" s="3"/>
      <c r="Z53" s="3"/>
      <c r="AA53" s="326" t="s">
        <v>112</v>
      </c>
      <c r="AB53" s="494" t="s">
        <v>113</v>
      </c>
      <c r="AC53" s="495"/>
      <c r="AD53" s="495"/>
      <c r="AE53" s="496"/>
      <c r="AF53" s="323" t="s">
        <v>114</v>
      </c>
      <c r="AG53" s="333">
        <f>SUM(X13+X25+X37+X49+X61)</f>
        <v>0</v>
      </c>
      <c r="AH53" s="306">
        <f t="shared" si="29"/>
        <v>0</v>
      </c>
      <c r="AI53" s="3"/>
      <c r="AJ53" s="3"/>
      <c r="AK53" s="71"/>
      <c r="AL53" s="54" t="s">
        <v>25</v>
      </c>
      <c r="AM53" s="54" t="s">
        <v>79</v>
      </c>
      <c r="AN53" s="54" t="s">
        <v>80</v>
      </c>
      <c r="AO53" s="54" t="s">
        <v>85</v>
      </c>
      <c r="AP53" s="54" t="s">
        <v>89</v>
      </c>
      <c r="AQ53" s="286"/>
      <c r="AS53" s="3"/>
      <c r="AT53" s="3"/>
    </row>
    <row r="54" spans="1:46" ht="14" thickTop="1" thickBot="1">
      <c r="Y54" s="3"/>
      <c r="Z54" s="3"/>
      <c r="AA54" s="17"/>
      <c r="AB54" s="463"/>
      <c r="AC54" s="463"/>
      <c r="AD54" s="4"/>
      <c r="AE54" s="4"/>
      <c r="AF54" s="4"/>
      <c r="AG54" s="166">
        <f>SUM(AG22:AG53)</f>
        <v>0</v>
      </c>
      <c r="AH54" s="85">
        <f>SUM(AH22:AH53)</f>
        <v>0</v>
      </c>
      <c r="AI54" s="3"/>
      <c r="AJ54" s="3"/>
      <c r="AK54" s="71"/>
      <c r="AL54" s="56" t="s">
        <v>27</v>
      </c>
      <c r="AM54" s="59">
        <f t="shared" ref="AM54:AM60" si="30">J54</f>
        <v>0</v>
      </c>
      <c r="AN54" s="59">
        <f t="shared" ref="AN54:AN60" si="31">L54</f>
        <v>0</v>
      </c>
      <c r="AO54" s="59">
        <f t="shared" ref="AO54:AO60" si="32">IF($W$13&gt;0,V54,0)</f>
        <v>0</v>
      </c>
      <c r="AP54" s="59">
        <f t="shared" ref="AP54:AP60" si="33">IF(E54&gt;8,8,E54)</f>
        <v>0</v>
      </c>
      <c r="AQ54" s="286"/>
      <c r="AT54" s="3"/>
    </row>
    <row r="55" spans="1:46" ht="13" thickTop="1">
      <c r="Y55" s="3"/>
      <c r="Z55" s="3"/>
      <c r="AA55" s="509" t="s">
        <v>278</v>
      </c>
      <c r="AB55" s="509"/>
      <c r="AC55" s="509"/>
      <c r="AD55" s="509"/>
      <c r="AE55" s="509"/>
      <c r="AF55" s="509"/>
      <c r="AG55" s="509"/>
      <c r="AH55" s="509"/>
      <c r="AI55" s="3"/>
      <c r="AJ55" s="3"/>
      <c r="AK55" s="71"/>
      <c r="AL55" s="56" t="s">
        <v>28</v>
      </c>
      <c r="AM55" s="59">
        <f t="shared" si="30"/>
        <v>0</v>
      </c>
      <c r="AN55" s="59">
        <f t="shared" si="31"/>
        <v>0</v>
      </c>
      <c r="AO55" s="59">
        <f t="shared" si="32"/>
        <v>0</v>
      </c>
      <c r="AP55" s="59">
        <f t="shared" si="33"/>
        <v>0</v>
      </c>
      <c r="AQ55" s="286"/>
    </row>
    <row r="56" spans="1:46" ht="13" thickBot="1">
      <c r="Y56" s="3"/>
      <c r="Z56" s="3"/>
      <c r="AA56" s="3"/>
      <c r="AB56" s="3"/>
      <c r="AC56" s="3"/>
      <c r="AD56" s="3"/>
      <c r="AE56" s="3"/>
      <c r="AF56" s="3"/>
      <c r="AG56" s="3"/>
      <c r="AH56" s="3"/>
      <c r="AI56" s="3"/>
      <c r="AJ56" s="3"/>
      <c r="AK56" s="71"/>
      <c r="AL56" s="56" t="s">
        <v>29</v>
      </c>
      <c r="AM56" s="59">
        <f t="shared" si="30"/>
        <v>0</v>
      </c>
      <c r="AN56" s="59">
        <f t="shared" si="31"/>
        <v>0</v>
      </c>
      <c r="AO56" s="59">
        <f t="shared" si="32"/>
        <v>0</v>
      </c>
      <c r="AP56" s="59">
        <f t="shared" si="33"/>
        <v>0</v>
      </c>
      <c r="AQ56" s="286"/>
    </row>
    <row r="57" spans="1:46" ht="12.75" customHeight="1" thickTop="1">
      <c r="Y57" s="3"/>
      <c r="Z57" s="141"/>
      <c r="AA57" s="21"/>
      <c r="AB57" s="21"/>
      <c r="AC57" s="21"/>
      <c r="AD57" s="21"/>
      <c r="AE57" s="21"/>
      <c r="AF57" s="21"/>
      <c r="AG57" s="21"/>
      <c r="AH57" s="21"/>
      <c r="AI57" s="22"/>
      <c r="AJ57" s="3"/>
      <c r="AK57" s="71"/>
      <c r="AL57" s="56" t="s">
        <v>30</v>
      </c>
      <c r="AM57" s="59">
        <f t="shared" si="30"/>
        <v>0</v>
      </c>
      <c r="AN57" s="59">
        <f t="shared" si="31"/>
        <v>0</v>
      </c>
      <c r="AO57" s="59">
        <f t="shared" si="32"/>
        <v>0</v>
      </c>
      <c r="AP57" s="59">
        <f t="shared" si="33"/>
        <v>0</v>
      </c>
      <c r="AQ57" s="286"/>
    </row>
    <row r="58" spans="1:46" ht="12.75" customHeight="1">
      <c r="Y58" s="3"/>
      <c r="Z58" s="23"/>
      <c r="AA58" s="513"/>
      <c r="AB58" s="513"/>
      <c r="AC58" s="513"/>
      <c r="AD58" s="513"/>
      <c r="AE58" s="513"/>
      <c r="AF58" s="513"/>
      <c r="AG58" s="513"/>
      <c r="AH58" s="513"/>
      <c r="AI58" s="24"/>
      <c r="AJ58" s="3"/>
      <c r="AK58" s="71"/>
      <c r="AL58" s="56" t="s">
        <v>31</v>
      </c>
      <c r="AM58" s="59">
        <f t="shared" si="30"/>
        <v>0</v>
      </c>
      <c r="AN58" s="59">
        <f t="shared" si="31"/>
        <v>0</v>
      </c>
      <c r="AO58" s="59">
        <f t="shared" si="32"/>
        <v>0</v>
      </c>
      <c r="AP58" s="59">
        <f t="shared" si="33"/>
        <v>0</v>
      </c>
      <c r="AQ58" s="286"/>
    </row>
    <row r="59" spans="1:46" ht="12.75" customHeight="1">
      <c r="Y59" s="3"/>
      <c r="Z59" s="23"/>
      <c r="AA59" s="3" t="s">
        <v>37</v>
      </c>
      <c r="AB59" s="3"/>
      <c r="AC59" s="3"/>
      <c r="AD59" s="3"/>
      <c r="AE59" s="3"/>
      <c r="AF59" s="3"/>
      <c r="AG59" s="3" t="s">
        <v>26</v>
      </c>
      <c r="AH59" s="3"/>
      <c r="AI59" s="24"/>
      <c r="AJ59" s="3"/>
      <c r="AK59" s="71"/>
      <c r="AL59" s="56" t="s">
        <v>32</v>
      </c>
      <c r="AM59" s="59">
        <f t="shared" si="30"/>
        <v>0</v>
      </c>
      <c r="AN59" s="59">
        <f t="shared" si="31"/>
        <v>0</v>
      </c>
      <c r="AO59" s="59">
        <f t="shared" si="32"/>
        <v>0</v>
      </c>
      <c r="AP59" s="59">
        <f t="shared" si="33"/>
        <v>0</v>
      </c>
      <c r="AQ59" s="286"/>
    </row>
    <row r="60" spans="1:46" ht="12.5" customHeight="1">
      <c r="Y60" s="3"/>
      <c r="Z60" s="23"/>
      <c r="AA60" s="468" t="s">
        <v>82</v>
      </c>
      <c r="AB60" s="468"/>
      <c r="AC60" s="468"/>
      <c r="AD60" s="468"/>
      <c r="AE60" s="468"/>
      <c r="AF60" s="468"/>
      <c r="AG60" s="468"/>
      <c r="AH60" s="468"/>
      <c r="AI60" s="25"/>
      <c r="AJ60" s="3"/>
      <c r="AK60" s="71"/>
      <c r="AL60" s="56" t="s">
        <v>33</v>
      </c>
      <c r="AM60" s="59">
        <f t="shared" si="30"/>
        <v>0</v>
      </c>
      <c r="AN60" s="59">
        <f t="shared" si="31"/>
        <v>0</v>
      </c>
      <c r="AO60" s="59">
        <f t="shared" si="32"/>
        <v>0</v>
      </c>
      <c r="AP60" s="59">
        <f t="shared" si="33"/>
        <v>0</v>
      </c>
      <c r="AQ60" s="286"/>
    </row>
    <row r="61" spans="1:46">
      <c r="Z61" s="23"/>
      <c r="AA61" s="468"/>
      <c r="AB61" s="468"/>
      <c r="AC61" s="468"/>
      <c r="AD61" s="468"/>
      <c r="AE61" s="468"/>
      <c r="AF61" s="468"/>
      <c r="AG61" s="468"/>
      <c r="AH61" s="468"/>
      <c r="AI61" s="25"/>
      <c r="AJ61" s="3"/>
      <c r="AK61" s="71"/>
      <c r="AL61" s="56" t="s">
        <v>34</v>
      </c>
      <c r="AM61" s="188">
        <f>SUM(AM54:AM60)</f>
        <v>0</v>
      </c>
      <c r="AN61" s="188">
        <f t="shared" ref="AN61:AP61" si="34">SUM(AN54:AN60)</f>
        <v>0</v>
      </c>
      <c r="AO61" s="188">
        <f t="shared" si="34"/>
        <v>0</v>
      </c>
      <c r="AP61" s="188">
        <f t="shared" si="34"/>
        <v>0</v>
      </c>
      <c r="AQ61" s="286"/>
    </row>
    <row r="62" spans="1:46">
      <c r="Z62" s="23"/>
      <c r="AA62" s="3"/>
      <c r="AB62" s="3"/>
      <c r="AC62" s="3"/>
      <c r="AD62" s="3"/>
      <c r="AE62" s="3"/>
      <c r="AF62" s="3"/>
      <c r="AG62" s="3"/>
      <c r="AH62" s="3"/>
      <c r="AI62" s="24"/>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514"/>
      <c r="AB63" s="514"/>
      <c r="AC63" s="514"/>
      <c r="AD63" s="514"/>
      <c r="AE63" s="514"/>
      <c r="AF63" s="514"/>
      <c r="AG63" s="513"/>
      <c r="AH63" s="513"/>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1" t="s">
        <v>83</v>
      </c>
      <c r="AB64" s="1"/>
      <c r="AC64" s="1"/>
      <c r="AD64" s="1"/>
      <c r="AE64" s="1"/>
      <c r="AF64" s="1"/>
      <c r="AG64" s="3" t="s">
        <v>26</v>
      </c>
      <c r="AH64" s="3"/>
      <c r="AI64" s="24"/>
      <c r="AJ64" s="3"/>
    </row>
    <row r="65" spans="1:36" ht="13" customHeight="1" thickBot="1">
      <c r="A65" s="29"/>
      <c r="B65" s="2" t="s">
        <v>71</v>
      </c>
      <c r="E65" s="108"/>
      <c r="F65" s="140" t="s">
        <v>222</v>
      </c>
      <c r="G65" s="108"/>
      <c r="H65" s="108"/>
      <c r="I65" s="108"/>
      <c r="J65" s="108"/>
      <c r="K65" s="108"/>
      <c r="V65" s="3"/>
      <c r="W65" s="3"/>
      <c r="Z65" s="26"/>
      <c r="AA65" s="27"/>
      <c r="AB65" s="27"/>
      <c r="AC65" s="27"/>
      <c r="AD65" s="27"/>
      <c r="AE65" s="27"/>
      <c r="AF65" s="27"/>
      <c r="AG65" s="27"/>
      <c r="AH65" s="27"/>
      <c r="AI65" s="28"/>
      <c r="AJ65" s="3"/>
    </row>
    <row r="66" spans="1:36" ht="13" thickTop="1">
      <c r="AJ66" s="3"/>
    </row>
    <row r="67" spans="1:36">
      <c r="C67" s="464" t="s">
        <v>224</v>
      </c>
      <c r="D67" s="464"/>
      <c r="E67" s="464"/>
      <c r="F67" s="464"/>
      <c r="G67" s="464"/>
      <c r="H67" s="464"/>
      <c r="I67" s="464"/>
      <c r="J67" s="464"/>
      <c r="K67" s="464"/>
      <c r="L67" s="464"/>
      <c r="M67" s="464"/>
      <c r="N67" s="464"/>
      <c r="O67" s="464"/>
      <c r="P67" s="465"/>
      <c r="AJ67" s="3"/>
    </row>
    <row r="68" spans="1:36">
      <c r="C68" s="464"/>
      <c r="D68" s="464"/>
      <c r="E68" s="464"/>
      <c r="F68" s="464"/>
      <c r="G68" s="464"/>
      <c r="H68" s="464"/>
      <c r="I68" s="464"/>
      <c r="J68" s="464"/>
      <c r="K68" s="464"/>
      <c r="L68" s="464"/>
      <c r="M68" s="464"/>
      <c r="N68" s="464"/>
      <c r="O68" s="464"/>
      <c r="P68" s="466"/>
      <c r="AJ68" s="3"/>
    </row>
    <row r="69" spans="1:36">
      <c r="AJ69" s="3"/>
    </row>
    <row r="71" spans="1:36">
      <c r="Y71" s="3"/>
    </row>
  </sheetData>
  <sheetProtection sheet="1" formatColumns="0" selectLockedCells="1"/>
  <protectedRanges>
    <protectedRange sqref="C6:C12 C60 C18:C24 C30:C36 C42:C48 C54:C57" name="Range1"/>
    <protectedRange sqref="AA4 AA6 AF4 AD8 AG8 AF6:AH6" name="Range1_1"/>
    <protectedRange sqref="AI11" name="Range1_2_1"/>
    <protectedRange sqref="AD11 AD16" name="Range1_3_2"/>
    <protectedRange sqref="AG28 AG51" name="Range1_3_1_1"/>
  </protectedRanges>
  <mergeCells count="105">
    <mergeCell ref="A4:B4"/>
    <mergeCell ref="C4:I4"/>
    <mergeCell ref="J4:K4"/>
    <mergeCell ref="L4:T4"/>
    <mergeCell ref="V4:X4"/>
    <mergeCell ref="AA4:AD4"/>
    <mergeCell ref="AF4:AH4"/>
    <mergeCell ref="AA12:AC12"/>
    <mergeCell ref="AF12:AG12"/>
    <mergeCell ref="AA8:AB8"/>
    <mergeCell ref="AD8:AE8"/>
    <mergeCell ref="AG8:AH8"/>
    <mergeCell ref="AA10:AD10"/>
    <mergeCell ref="AF10:AH10"/>
    <mergeCell ref="AA11:AC11"/>
    <mergeCell ref="AF11:AG11"/>
    <mergeCell ref="AM4:AP4"/>
    <mergeCell ref="H5:I5"/>
    <mergeCell ref="S5:T5"/>
    <mergeCell ref="AA5:AD5"/>
    <mergeCell ref="AA6:AD6"/>
    <mergeCell ref="AA7:AB7"/>
    <mergeCell ref="AD7:AE7"/>
    <mergeCell ref="AG7:AH7"/>
    <mergeCell ref="AL2:AP2"/>
    <mergeCell ref="AA3:AD3"/>
    <mergeCell ref="AF3:AH3"/>
    <mergeCell ref="AM16:AP16"/>
    <mergeCell ref="H17:I17"/>
    <mergeCell ref="S17:T17"/>
    <mergeCell ref="AA17:AC17"/>
    <mergeCell ref="AA18:AC18"/>
    <mergeCell ref="AA15:AC15"/>
    <mergeCell ref="AF15:AG15"/>
    <mergeCell ref="AA13:AC13"/>
    <mergeCell ref="AF13:AG13"/>
    <mergeCell ref="AA14:AC14"/>
    <mergeCell ref="AF14:AG14"/>
    <mergeCell ref="A16:B16"/>
    <mergeCell ref="C16:I16"/>
    <mergeCell ref="J16:K16"/>
    <mergeCell ref="L16:T16"/>
    <mergeCell ref="V16:X16"/>
    <mergeCell ref="AA16:AC16"/>
    <mergeCell ref="A28:B28"/>
    <mergeCell ref="C28:I28"/>
    <mergeCell ref="J28:K28"/>
    <mergeCell ref="L28:T28"/>
    <mergeCell ref="V28:X28"/>
    <mergeCell ref="AB28:AE28"/>
    <mergeCell ref="AB23:AE23"/>
    <mergeCell ref="AB24:AE24"/>
    <mergeCell ref="AB25:AE25"/>
    <mergeCell ref="AB26:AE26"/>
    <mergeCell ref="AB27:AE27"/>
    <mergeCell ref="AA20:AH20"/>
    <mergeCell ref="AB22:AE22"/>
    <mergeCell ref="AB32:AE32"/>
    <mergeCell ref="AB33:AE33"/>
    <mergeCell ref="AB34:AE34"/>
    <mergeCell ref="AB35:AE35"/>
    <mergeCell ref="AB36:AE36"/>
    <mergeCell ref="AB37:AE37"/>
    <mergeCell ref="AM28:AP28"/>
    <mergeCell ref="H29:I29"/>
    <mergeCell ref="S29:T29"/>
    <mergeCell ref="AB29:AE29"/>
    <mergeCell ref="AB30:AE30"/>
    <mergeCell ref="AB31:AE31"/>
    <mergeCell ref="H41:I41"/>
    <mergeCell ref="S41:T41"/>
    <mergeCell ref="AB41:AE41"/>
    <mergeCell ref="AB42:AE42"/>
    <mergeCell ref="AB43:AE43"/>
    <mergeCell ref="AB38:AE38"/>
    <mergeCell ref="AB39:AE39"/>
    <mergeCell ref="A40:B40"/>
    <mergeCell ref="C40:I40"/>
    <mergeCell ref="J40:K40"/>
    <mergeCell ref="L40:T40"/>
    <mergeCell ref="V40:X40"/>
    <mergeCell ref="AB40:AE40"/>
    <mergeCell ref="AM52:AP52"/>
    <mergeCell ref="AB50:AE50"/>
    <mergeCell ref="AB51:AE51"/>
    <mergeCell ref="AB44:AE44"/>
    <mergeCell ref="AB45:AE45"/>
    <mergeCell ref="AB46:AE46"/>
    <mergeCell ref="AB47:AE47"/>
    <mergeCell ref="AB48:AE48"/>
    <mergeCell ref="AM40:AP40"/>
    <mergeCell ref="A63:T63"/>
    <mergeCell ref="A64:T64"/>
    <mergeCell ref="C67:O68"/>
    <mergeCell ref="P67:P68"/>
    <mergeCell ref="AB52:AE52"/>
    <mergeCell ref="AB53:AE53"/>
    <mergeCell ref="AB49:AE49"/>
    <mergeCell ref="AB54:AC54"/>
    <mergeCell ref="AA55:AH55"/>
    <mergeCell ref="AA60:AH61"/>
    <mergeCell ref="AA63:AF63"/>
    <mergeCell ref="AA58:AF58"/>
    <mergeCell ref="AG58:AH58"/>
    <mergeCell ref="AG63:AH63"/>
  </mergeCells>
  <conditionalFormatting sqref="B18:B24 B30:B36 B6:B12 B42:B48">
    <cfRule type="cellIs" dxfId="35" priority="53" stopIfTrue="1" operator="equal">
      <formula>0</formula>
    </cfRule>
  </conditionalFormatting>
  <conditionalFormatting sqref="C13:G13 C25:G25 C37:G37 C49:G49 N25:S25 N37:S37 N49:S49 K13 N13:S13">
    <cfRule type="cellIs" dxfId="34" priority="52" stopIfTrue="1" operator="equal">
      <formula>0</formula>
    </cfRule>
  </conditionalFormatting>
  <conditionalFormatting sqref="K25">
    <cfRule type="cellIs" dxfId="33" priority="51" stopIfTrue="1" operator="equal">
      <formula>0</formula>
    </cfRule>
  </conditionalFormatting>
  <conditionalFormatting sqref="K37">
    <cfRule type="cellIs" dxfId="32" priority="50" stopIfTrue="1" operator="equal">
      <formula>0</formula>
    </cfRule>
  </conditionalFormatting>
  <conditionalFormatting sqref="K49">
    <cfRule type="cellIs" dxfId="31" priority="49" stopIfTrue="1" operator="equal">
      <formula>0</formula>
    </cfRule>
  </conditionalFormatting>
  <conditionalFormatting sqref="L25 L37 L49 L13">
    <cfRule type="cellIs" dxfId="30" priority="48" stopIfTrue="1" operator="equal">
      <formula>0</formula>
    </cfRule>
  </conditionalFormatting>
  <conditionalFormatting sqref="J13">
    <cfRule type="cellIs" dxfId="29" priority="47" stopIfTrue="1" operator="equal">
      <formula>0</formula>
    </cfRule>
  </conditionalFormatting>
  <conditionalFormatting sqref="J25">
    <cfRule type="cellIs" dxfId="28" priority="46" stopIfTrue="1" operator="equal">
      <formula>0</formula>
    </cfRule>
  </conditionalFormatting>
  <conditionalFormatting sqref="J49">
    <cfRule type="cellIs" dxfId="27" priority="45" stopIfTrue="1" operator="equal">
      <formula>0</formula>
    </cfRule>
  </conditionalFormatting>
  <conditionalFormatting sqref="V13:X13">
    <cfRule type="cellIs" dxfId="26" priority="44" stopIfTrue="1" operator="equal">
      <formula>0</formula>
    </cfRule>
  </conditionalFormatting>
  <conditionalFormatting sqref="V25:X25">
    <cfRule type="cellIs" dxfId="25" priority="43" stopIfTrue="1" operator="equal">
      <formula>0</formula>
    </cfRule>
  </conditionalFormatting>
  <conditionalFormatting sqref="V37:X37">
    <cfRule type="cellIs" dxfId="24" priority="42" stopIfTrue="1" operator="equal">
      <formula>0</formula>
    </cfRule>
  </conditionalFormatting>
  <conditionalFormatting sqref="V49:X49">
    <cfRule type="cellIs" dxfId="23" priority="41" stopIfTrue="1" operator="equal">
      <formula>0</formula>
    </cfRule>
  </conditionalFormatting>
  <conditionalFormatting sqref="J37">
    <cfRule type="cellIs" dxfId="22" priority="40" stopIfTrue="1" operator="equal">
      <formula>0</formula>
    </cfRule>
  </conditionalFormatting>
  <conditionalFormatting sqref="H25:I25">
    <cfRule type="cellIs" dxfId="21" priority="24" stopIfTrue="1" operator="equal">
      <formula>0</formula>
    </cfRule>
  </conditionalFormatting>
  <conditionalFormatting sqref="H13:I13">
    <cfRule type="cellIs" dxfId="20" priority="23" stopIfTrue="1" operator="equal">
      <formula>0</formula>
    </cfRule>
  </conditionalFormatting>
  <conditionalFormatting sqref="H37:I37">
    <cfRule type="cellIs" dxfId="19" priority="22" stopIfTrue="1" operator="equal">
      <formula>0</formula>
    </cfRule>
  </conditionalFormatting>
  <conditionalFormatting sqref="H49:I49">
    <cfRule type="cellIs" dxfId="18" priority="21" stopIfTrue="1" operator="equal">
      <formula>0</formula>
    </cfRule>
  </conditionalFormatting>
  <conditionalFormatting sqref="M13">
    <cfRule type="cellIs" dxfId="17" priority="19" stopIfTrue="1" operator="equal">
      <formula>0</formula>
    </cfRule>
  </conditionalFormatting>
  <conditionalFormatting sqref="M25">
    <cfRule type="cellIs" dxfId="16" priority="18" stopIfTrue="1" operator="equal">
      <formula>0</formula>
    </cfRule>
  </conditionalFormatting>
  <conditionalFormatting sqref="M37">
    <cfRule type="cellIs" dxfId="15" priority="17" stopIfTrue="1" operator="equal">
      <formula>0</formula>
    </cfRule>
  </conditionalFormatting>
  <conditionalFormatting sqref="M49">
    <cfRule type="cellIs" dxfId="14" priority="16" stopIfTrue="1" operator="equal">
      <formula>0</formula>
    </cfRule>
  </conditionalFormatting>
  <conditionalFormatting sqref="AD15">
    <cfRule type="cellIs" dxfId="13" priority="15" stopIfTrue="1" operator="lessThan">
      <formula>0</formula>
    </cfRule>
  </conditionalFormatting>
  <conditionalFormatting sqref="AG22:AH26 AG29:AH29 AH27 AH30 AG31:AH40 AG43:AH46 AG48:AH50">
    <cfRule type="cellIs" dxfId="12" priority="14" stopIfTrue="1" operator="equal">
      <formula>0</formula>
    </cfRule>
  </conditionalFormatting>
  <conditionalFormatting sqref="AG30">
    <cfRule type="cellIs" dxfId="11" priority="11" stopIfTrue="1" operator="equal">
      <formula>0</formula>
    </cfRule>
  </conditionalFormatting>
  <conditionalFormatting sqref="AG52:AH52 AG40:AH40">
    <cfRule type="cellIs" dxfId="10" priority="10" stopIfTrue="1" operator="equal">
      <formula>0</formula>
    </cfRule>
  </conditionalFormatting>
  <conditionalFormatting sqref="AG54:AH54">
    <cfRule type="cellIs" dxfId="9" priority="8" stopIfTrue="1" operator="equal">
      <formula>0</formula>
    </cfRule>
  </conditionalFormatting>
  <conditionalFormatting sqref="AG27">
    <cfRule type="cellIs" dxfId="8" priority="13" stopIfTrue="1" operator="equal">
      <formula>0</formula>
    </cfRule>
  </conditionalFormatting>
  <conditionalFormatting sqref="AG53:AH53">
    <cfRule type="cellIs" dxfId="7" priority="7" stopIfTrue="1" operator="equal">
      <formula>0</formula>
    </cfRule>
  </conditionalFormatting>
  <conditionalFormatting sqref="AG44:AH44">
    <cfRule type="cellIs" dxfId="6" priority="12" stopIfTrue="1" operator="equal">
      <formula>0</formula>
    </cfRule>
  </conditionalFormatting>
  <conditionalFormatting sqref="AG43:AH43">
    <cfRule type="cellIs" dxfId="5" priority="9" stopIfTrue="1" operator="equal">
      <formula>0</formula>
    </cfRule>
  </conditionalFormatting>
  <conditionalFormatting sqref="AG47:AH47">
    <cfRule type="cellIs" dxfId="4" priority="6" stopIfTrue="1" operator="equal">
      <formula>0</formula>
    </cfRule>
  </conditionalFormatting>
  <conditionalFormatting sqref="AG41:AH41">
    <cfRule type="cellIs" dxfId="3" priority="4" stopIfTrue="1" operator="equal">
      <formula>0</formula>
    </cfRule>
  </conditionalFormatting>
  <conditionalFormatting sqref="AG41:AH41">
    <cfRule type="cellIs" dxfId="2" priority="3" stopIfTrue="1" operator="equal">
      <formula>0</formula>
    </cfRule>
  </conditionalFormatting>
  <conditionalFormatting sqref="AG42:AH42">
    <cfRule type="cellIs" dxfId="1" priority="2" stopIfTrue="1" operator="equal">
      <formula>0</formula>
    </cfRule>
  </conditionalFormatting>
  <conditionalFormatting sqref="AG42:AH42">
    <cfRule type="cellIs" dxfId="0" priority="1" stopIfTrue="1" operator="equal">
      <formula>0</formula>
    </cfRule>
  </conditionalFormatting>
  <dataValidations count="7">
    <dataValidation type="list" allowBlank="1" showInputMessage="1" showErrorMessage="1" sqref="T55:T61" xr:uid="{0B80A95A-C09A-4795-8B00-BFA653C4A40D}">
      <formula1>$B$18:$B$25</formula1>
    </dataValidation>
    <dataValidation type="list" allowBlank="1" showInputMessage="1" showErrorMessage="1" sqref="T54" xr:uid="{9DAB7E16-25A8-4A6F-9410-51C1E891F8CB}">
      <formula1>$B$18:$B$24</formula1>
    </dataValidation>
    <dataValidation type="date" allowBlank="1" showInputMessage="1" sqref="AG8" xr:uid="{0F9D6BE8-DC1B-45DD-AD10-5D9E5FF39E49}">
      <formula1>1</formula1>
      <formula2>73050</formula2>
    </dataValidation>
    <dataValidation type="decimal" allowBlank="1" showInputMessage="1" showErrorMessage="1" errorTitle="Invalid Data Type" error="Please enter a number between 0 and 24." sqref="C18:C24 C42:C48 C30:C36 C6:C12 C54:C57 C60" xr:uid="{AD01BF44-E327-40B5-B71D-D02D4E1FB722}">
      <formula1>0</formula1>
      <formula2>24</formula2>
    </dataValidation>
    <dataValidation type="decimal" allowBlank="1" showInputMessage="1" showErrorMessage="1" sqref="AF6" xr:uid="{7FD9CE11-72C7-4864-8A01-EB7F15B6D4D2}">
      <formula1>0</formula1>
      <formula2>2</formula2>
    </dataValidation>
    <dataValidation type="decimal" allowBlank="1" showInputMessage="1" showErrorMessage="1" sqref="AI11 AD11 AG28 AD16 AG51" xr:uid="{8048E8A9-7306-4697-9CE8-B9447C908C75}">
      <formula1>0</formula1>
      <formula2>300</formula2>
    </dataValidation>
    <dataValidation allowBlank="1" showInputMessage="1" sqref="AD8" xr:uid="{2AF4AA3B-9090-4459-AED8-CA3AE567A4C1}"/>
  </dataValidations>
  <hyperlinks>
    <hyperlink ref="F65" r:id="rId1" display="http://web.uncg.edu/hrs/PolicyManuals/StaffManual/Section5/" xr:uid="{DC898EA5-4D29-4D32-96FE-6C57618C9D13}"/>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 xml:space="preserve">&amp;L&amp;"Arial,Italic"v. 1.04
r. 7/8/20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CCBDFB5-D8B1-4313-8B08-A4BDBDB02297}">
          <x14:formula1>
            <xm:f>Validation!$F$18:$F$21</xm:f>
          </x14:formula1>
          <xm:sqref>I6:I12 I18:I24 I30:I36 I42:I48</xm:sqref>
        </x14:dataValidation>
        <x14:dataValidation type="list" allowBlank="1" showInputMessage="1" showErrorMessage="1" xr:uid="{EE100862-FD57-4D8D-B132-C2BDD7828896}">
          <x14:formula1>
            <xm:f>Validation!$B$18:$B$27</xm:f>
          </x14:formula1>
          <xm:sqref>T6:T12 T42:T48 T30:T36 T18:T24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Z63"/>
  <sheetViews>
    <sheetView showGridLines="0" topLeftCell="A25" zoomScaleNormal="100" workbookViewId="0">
      <selection activeCell="M49" sqref="M49"/>
    </sheetView>
  </sheetViews>
  <sheetFormatPr defaultRowHeight="12.5"/>
  <cols>
    <col min="1" max="1" width="10.1796875" bestFit="1" customWidth="1"/>
    <col min="3" max="3" width="116.54296875" customWidth="1"/>
    <col min="15" max="15" width="3.453125" customWidth="1"/>
  </cols>
  <sheetData>
    <row r="2" spans="2:8" ht="21.75" customHeight="1">
      <c r="B2" s="364" t="s">
        <v>305</v>
      </c>
      <c r="C2" s="365"/>
    </row>
    <row r="3" spans="2:8" ht="15.5">
      <c r="B3" s="366" t="s">
        <v>306</v>
      </c>
      <c r="C3" s="366"/>
    </row>
    <row r="4" spans="2:8" ht="20">
      <c r="B4" s="362" t="s">
        <v>191</v>
      </c>
      <c r="C4" s="363"/>
      <c r="D4" s="133"/>
      <c r="E4" s="133"/>
      <c r="F4" s="133"/>
      <c r="G4" s="133"/>
      <c r="H4" s="133"/>
    </row>
    <row r="5" spans="2:8">
      <c r="B5" s="134"/>
      <c r="C5" s="135"/>
    </row>
    <row r="6" spans="2:8" ht="13">
      <c r="B6" s="134"/>
      <c r="C6" s="136" t="s">
        <v>151</v>
      </c>
      <c r="D6" s="30"/>
      <c r="E6" s="30"/>
      <c r="F6" s="30"/>
      <c r="G6" s="30"/>
    </row>
    <row r="7" spans="2:8" ht="13">
      <c r="B7" s="134"/>
      <c r="C7" s="136" t="s">
        <v>152</v>
      </c>
      <c r="D7" s="30"/>
      <c r="E7" s="30"/>
      <c r="F7" s="30"/>
      <c r="G7" s="30"/>
    </row>
    <row r="8" spans="2:8">
      <c r="B8" s="134"/>
      <c r="C8" s="136"/>
      <c r="D8" s="30"/>
      <c r="E8" s="30"/>
      <c r="F8" s="30"/>
      <c r="G8" s="30"/>
    </row>
    <row r="9" spans="2:8">
      <c r="B9" s="134"/>
      <c r="C9" s="136" t="s">
        <v>142</v>
      </c>
      <c r="D9" s="30"/>
      <c r="E9" s="30"/>
      <c r="F9" s="30"/>
      <c r="G9" s="30"/>
    </row>
    <row r="10" spans="2:8">
      <c r="B10" s="134"/>
      <c r="C10" s="136" t="s">
        <v>143</v>
      </c>
      <c r="D10" s="30"/>
      <c r="E10" s="30"/>
      <c r="F10" s="30"/>
      <c r="G10" s="30"/>
    </row>
    <row r="11" spans="2:8" ht="13">
      <c r="B11" s="134"/>
      <c r="C11" s="136" t="s">
        <v>153</v>
      </c>
      <c r="D11" s="30"/>
      <c r="E11" s="30"/>
      <c r="F11" s="30"/>
      <c r="G11" s="30"/>
    </row>
    <row r="12" spans="2:8" ht="13">
      <c r="B12" s="134"/>
      <c r="C12" s="205" t="s">
        <v>144</v>
      </c>
      <c r="D12" s="30"/>
      <c r="E12" s="30"/>
      <c r="F12" s="30"/>
      <c r="G12" s="30"/>
    </row>
    <row r="13" spans="2:8">
      <c r="B13" s="134"/>
      <c r="C13" s="136"/>
      <c r="D13" s="30"/>
      <c r="E13" s="30"/>
      <c r="F13" s="30"/>
      <c r="G13" s="30"/>
    </row>
    <row r="14" spans="2:8">
      <c r="B14" s="134"/>
      <c r="C14" s="136" t="s">
        <v>145</v>
      </c>
      <c r="D14" s="30"/>
      <c r="E14" s="30"/>
      <c r="F14" s="30"/>
      <c r="G14" s="30"/>
    </row>
    <row r="15" spans="2:8" ht="13">
      <c r="B15" s="134"/>
      <c r="C15" s="136" t="s">
        <v>154</v>
      </c>
      <c r="D15" s="30"/>
      <c r="E15" s="30"/>
      <c r="F15" s="30"/>
      <c r="G15" s="30"/>
    </row>
    <row r="16" spans="2:8">
      <c r="B16" s="134"/>
      <c r="C16" s="136" t="s">
        <v>146</v>
      </c>
      <c r="D16" s="30"/>
      <c r="E16" s="30"/>
      <c r="F16" s="30"/>
      <c r="G16" s="30"/>
    </row>
    <row r="17" spans="2:26">
      <c r="B17" s="134"/>
      <c r="C17" s="136" t="s">
        <v>147</v>
      </c>
      <c r="D17" s="30"/>
      <c r="E17" s="30"/>
      <c r="F17" s="30"/>
      <c r="G17" s="30"/>
    </row>
    <row r="18" spans="2:26">
      <c r="B18" s="134"/>
      <c r="C18" s="136"/>
      <c r="D18" s="30"/>
      <c r="E18" s="30"/>
      <c r="F18" s="30"/>
      <c r="G18" s="30"/>
    </row>
    <row r="19" spans="2:26">
      <c r="B19" s="134"/>
      <c r="C19" s="136" t="s">
        <v>170</v>
      </c>
      <c r="D19" s="30"/>
      <c r="E19" s="30"/>
      <c r="F19" s="30"/>
      <c r="G19" s="30"/>
    </row>
    <row r="20" spans="2:26">
      <c r="B20" s="134"/>
      <c r="C20" s="136" t="s">
        <v>167</v>
      </c>
      <c r="D20" s="30"/>
      <c r="E20" s="30"/>
      <c r="F20" s="30"/>
      <c r="G20" s="30"/>
    </row>
    <row r="21" spans="2:26" ht="13">
      <c r="B21" s="134"/>
      <c r="C21" s="136" t="s">
        <v>186</v>
      </c>
      <c r="D21" s="30"/>
      <c r="E21" s="30"/>
      <c r="F21" s="30"/>
      <c r="G21" s="30"/>
    </row>
    <row r="22" spans="2:26">
      <c r="B22" s="134"/>
      <c r="C22" s="136" t="s">
        <v>168</v>
      </c>
      <c r="D22" s="30"/>
      <c r="E22" s="30"/>
      <c r="F22" s="30"/>
      <c r="G22" s="30"/>
    </row>
    <row r="23" spans="2:26">
      <c r="B23" s="134"/>
      <c r="C23" s="136" t="s">
        <v>169</v>
      </c>
      <c r="D23" s="30"/>
      <c r="E23" s="30"/>
      <c r="F23" s="30"/>
      <c r="G23" s="30"/>
    </row>
    <row r="24" spans="2:26">
      <c r="B24" s="134"/>
      <c r="C24" s="136"/>
      <c r="D24" s="30"/>
      <c r="E24" s="30"/>
      <c r="F24" s="30"/>
      <c r="G24" s="30"/>
    </row>
    <row r="25" spans="2:26">
      <c r="B25" s="134"/>
      <c r="C25" s="136" t="s">
        <v>171</v>
      </c>
      <c r="D25" s="30"/>
      <c r="E25" s="30"/>
      <c r="F25" s="30"/>
      <c r="G25" s="30"/>
    </row>
    <row r="26" spans="2:26">
      <c r="B26" s="134"/>
      <c r="C26" s="136"/>
      <c r="D26" s="30"/>
      <c r="E26" s="30"/>
      <c r="F26" s="30"/>
      <c r="G26" s="30"/>
    </row>
    <row r="27" spans="2:26">
      <c r="B27" s="134"/>
      <c r="C27" s="136" t="s">
        <v>172</v>
      </c>
      <c r="D27" s="30"/>
      <c r="E27" s="30"/>
      <c r="F27" s="30"/>
      <c r="G27" s="30"/>
    </row>
    <row r="28" spans="2:26">
      <c r="B28" s="134"/>
      <c r="C28" s="136" t="s">
        <v>148</v>
      </c>
      <c r="D28" s="30"/>
      <c r="E28" s="30"/>
      <c r="F28" s="30"/>
      <c r="G28" s="30"/>
    </row>
    <row r="29" spans="2:26" ht="13">
      <c r="B29" s="134"/>
      <c r="C29" s="136" t="s">
        <v>155</v>
      </c>
      <c r="D29" s="30"/>
      <c r="E29" s="30"/>
      <c r="F29" s="30"/>
      <c r="G29" s="30"/>
    </row>
    <row r="30" spans="2:26" ht="14">
      <c r="B30" s="134"/>
      <c r="C30" s="136" t="s">
        <v>156</v>
      </c>
      <c r="D30" s="30"/>
      <c r="E30" s="30"/>
      <c r="F30" s="30"/>
      <c r="G30" s="30"/>
      <c r="P30" s="137"/>
      <c r="Q30" s="137"/>
      <c r="R30" s="137"/>
      <c r="S30" s="137"/>
      <c r="T30" s="137"/>
      <c r="U30" s="137"/>
      <c r="V30" s="137"/>
      <c r="W30" s="137"/>
      <c r="X30" s="137"/>
      <c r="Y30" s="137"/>
      <c r="Z30" s="137"/>
    </row>
    <row r="31" spans="2:26">
      <c r="B31" s="134"/>
      <c r="C31" s="135"/>
    </row>
    <row r="32" spans="2:26" ht="13">
      <c r="B32" s="134"/>
      <c r="C32" s="136" t="s">
        <v>173</v>
      </c>
    </row>
    <row r="33" spans="2:3" ht="13">
      <c r="B33" s="134"/>
      <c r="C33" s="136" t="s">
        <v>157</v>
      </c>
    </row>
    <row r="34" spans="2:3">
      <c r="B34" s="134"/>
      <c r="C34" s="136" t="s">
        <v>174</v>
      </c>
    </row>
    <row r="35" spans="2:3">
      <c r="B35" s="134"/>
      <c r="C35" s="136" t="s">
        <v>175</v>
      </c>
    </row>
    <row r="36" spans="2:3">
      <c r="B36" s="134"/>
      <c r="C36" s="135"/>
    </row>
    <row r="37" spans="2:3">
      <c r="B37" s="134"/>
      <c r="C37" s="136" t="s">
        <v>149</v>
      </c>
    </row>
    <row r="38" spans="2:3">
      <c r="B38" s="134"/>
      <c r="C38" s="136" t="s">
        <v>187</v>
      </c>
    </row>
    <row r="39" spans="2:3">
      <c r="B39" s="134"/>
      <c r="C39" s="135"/>
    </row>
    <row r="40" spans="2:3">
      <c r="B40" s="134"/>
      <c r="C40" s="136" t="s">
        <v>150</v>
      </c>
    </row>
    <row r="41" spans="2:3">
      <c r="B41" s="138"/>
      <c r="C41" s="139"/>
    </row>
    <row r="50" spans="1:3" ht="15.5">
      <c r="A50" s="367" t="s">
        <v>231</v>
      </c>
      <c r="B50" s="367"/>
      <c r="C50" s="367"/>
    </row>
    <row r="52" spans="1:3">
      <c r="A52" s="238">
        <v>43791</v>
      </c>
      <c r="B52" s="239"/>
      <c r="C52" s="240" t="s">
        <v>232</v>
      </c>
    </row>
    <row r="53" spans="1:3">
      <c r="A53" s="238">
        <v>43801</v>
      </c>
      <c r="B53" s="239"/>
      <c r="C53" s="240" t="s">
        <v>254</v>
      </c>
    </row>
    <row r="54" spans="1:3">
      <c r="A54" s="238">
        <v>43804</v>
      </c>
      <c r="B54" s="239"/>
      <c r="C54" s="264" t="s">
        <v>256</v>
      </c>
    </row>
    <row r="55" spans="1:3">
      <c r="A55" s="238">
        <v>43809</v>
      </c>
      <c r="B55" s="239"/>
      <c r="C55" s="240" t="s">
        <v>257</v>
      </c>
    </row>
    <row r="56" spans="1:3">
      <c r="A56" s="238">
        <v>43475</v>
      </c>
      <c r="B56" s="239"/>
      <c r="C56" s="264" t="s">
        <v>258</v>
      </c>
    </row>
    <row r="57" spans="1:3">
      <c r="A57" s="238">
        <v>43893</v>
      </c>
      <c r="B57" s="239"/>
      <c r="C57" s="240" t="s">
        <v>259</v>
      </c>
    </row>
    <row r="58" spans="1:3">
      <c r="A58" s="238">
        <v>43916</v>
      </c>
      <c r="B58" s="239"/>
      <c r="C58" s="240" t="s">
        <v>260</v>
      </c>
    </row>
    <row r="59" spans="1:3">
      <c r="A59" s="238">
        <v>43950</v>
      </c>
      <c r="B59" s="239"/>
      <c r="C59" s="240" t="s">
        <v>298</v>
      </c>
    </row>
    <row r="60" spans="1:3">
      <c r="A60" s="238">
        <v>43983</v>
      </c>
      <c r="B60" s="239"/>
      <c r="C60" s="264" t="s">
        <v>301</v>
      </c>
    </row>
    <row r="61" spans="1:3">
      <c r="A61" s="238">
        <v>44011</v>
      </c>
      <c r="B61" s="239"/>
      <c r="C61" s="264" t="s">
        <v>302</v>
      </c>
    </row>
    <row r="62" spans="1:3">
      <c r="A62" s="238">
        <v>44011</v>
      </c>
      <c r="B62" s="239"/>
      <c r="C62" s="264" t="s">
        <v>304</v>
      </c>
    </row>
    <row r="63" spans="1:3">
      <c r="A63" s="238">
        <v>44020</v>
      </c>
      <c r="B63" s="239"/>
      <c r="C63" s="264" t="s">
        <v>307</v>
      </c>
    </row>
  </sheetData>
  <sheetProtection sheet="1" selectLockedCells="1" selectUnlockedCells="1"/>
  <mergeCells count="4">
    <mergeCell ref="B4:C4"/>
    <mergeCell ref="B2:C2"/>
    <mergeCell ref="B3:C3"/>
    <mergeCell ref="A50:C50"/>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5:E26"/>
  <sheetViews>
    <sheetView showGridLines="0" topLeftCell="A16" zoomScaleNormal="100" workbookViewId="0">
      <selection activeCell="L10" sqref="L10:M10"/>
    </sheetView>
  </sheetViews>
  <sheetFormatPr defaultColWidth="62.453125" defaultRowHeight="12.5"/>
  <cols>
    <col min="1" max="1" width="4.54296875" customWidth="1"/>
    <col min="2" max="2" width="8.26953125" customWidth="1"/>
    <col min="3" max="3" width="21.81640625" bestFit="1" customWidth="1"/>
    <col min="4" max="4" width="27.1796875" bestFit="1" customWidth="1"/>
    <col min="5" max="5" width="48.7265625" customWidth="1"/>
    <col min="6" max="6" width="13.81640625" customWidth="1"/>
  </cols>
  <sheetData>
    <row r="5" spans="3:5" ht="20">
      <c r="C5" s="374" t="s">
        <v>233</v>
      </c>
      <c r="D5" s="374"/>
      <c r="E5" s="374"/>
    </row>
    <row r="8" spans="3:5">
      <c r="C8" s="220" t="s">
        <v>196</v>
      </c>
      <c r="D8" s="220" t="s">
        <v>197</v>
      </c>
      <c r="E8" s="220" t="s">
        <v>198</v>
      </c>
    </row>
    <row r="9" spans="3:5">
      <c r="C9" s="221" t="s">
        <v>199</v>
      </c>
      <c r="D9" s="235">
        <v>43831</v>
      </c>
      <c r="E9" s="221" t="s">
        <v>235</v>
      </c>
    </row>
    <row r="10" spans="3:5" ht="23">
      <c r="C10" s="222" t="s">
        <v>228</v>
      </c>
      <c r="D10" s="236">
        <v>43850</v>
      </c>
      <c r="E10" s="222" t="s">
        <v>201</v>
      </c>
    </row>
    <row r="11" spans="3:5">
      <c r="C11" s="221" t="s">
        <v>202</v>
      </c>
      <c r="D11" s="235">
        <v>43931</v>
      </c>
      <c r="E11" s="221" t="s">
        <v>200</v>
      </c>
    </row>
    <row r="12" spans="3:5">
      <c r="C12" s="222" t="s">
        <v>203</v>
      </c>
      <c r="D12" s="236">
        <v>43976</v>
      </c>
      <c r="E12" s="222" t="s">
        <v>201</v>
      </c>
    </row>
    <row r="13" spans="3:5">
      <c r="C13" s="221" t="s">
        <v>204</v>
      </c>
      <c r="D13" s="235">
        <v>44015</v>
      </c>
      <c r="E13" s="221" t="s">
        <v>200</v>
      </c>
    </row>
    <row r="14" spans="3:5">
      <c r="C14" s="222" t="s">
        <v>205</v>
      </c>
      <c r="D14" s="236">
        <v>44081</v>
      </c>
      <c r="E14" s="222" t="s">
        <v>201</v>
      </c>
    </row>
    <row r="15" spans="3:5">
      <c r="C15" s="221" t="s">
        <v>206</v>
      </c>
      <c r="D15" s="235" t="s">
        <v>238</v>
      </c>
      <c r="E15" s="221" t="s">
        <v>207</v>
      </c>
    </row>
    <row r="16" spans="3:5">
      <c r="C16" s="222" t="s">
        <v>208</v>
      </c>
      <c r="D16" s="224" t="s">
        <v>239</v>
      </c>
      <c r="E16" s="222" t="s">
        <v>236</v>
      </c>
    </row>
    <row r="17" spans="3:5">
      <c r="C17" s="223" t="s">
        <v>229</v>
      </c>
      <c r="D17" s="237" t="s">
        <v>230</v>
      </c>
      <c r="E17" s="223" t="s">
        <v>237</v>
      </c>
    </row>
    <row r="19" spans="3:5" ht="18" customHeight="1">
      <c r="C19" s="375" t="s">
        <v>234</v>
      </c>
      <c r="D19" s="375"/>
      <c r="E19" s="375"/>
    </row>
    <row r="20" spans="3:5" ht="51.75" customHeight="1">
      <c r="C20" s="376" t="s">
        <v>209</v>
      </c>
      <c r="D20" s="376"/>
      <c r="E20" s="376"/>
    </row>
    <row r="21" spans="3:5" ht="51.75" customHeight="1">
      <c r="C21" s="376" t="s">
        <v>210</v>
      </c>
      <c r="D21" s="376"/>
      <c r="E21" s="376"/>
    </row>
    <row r="22" spans="3:5" ht="51.75" customHeight="1">
      <c r="C22" s="376" t="s">
        <v>211</v>
      </c>
      <c r="D22" s="376"/>
      <c r="E22" s="376"/>
    </row>
    <row r="23" spans="3:5" ht="51.75" customHeight="1">
      <c r="C23" s="376" t="s">
        <v>212</v>
      </c>
      <c r="D23" s="376"/>
      <c r="E23" s="376"/>
    </row>
    <row r="24" spans="3:5" ht="11.25" customHeight="1"/>
    <row r="25" spans="3:5">
      <c r="C25" s="368" t="s">
        <v>240</v>
      </c>
      <c r="D25" s="369"/>
      <c r="E25" s="370"/>
    </row>
    <row r="26" spans="3:5" ht="39.75" customHeight="1">
      <c r="C26" s="371" t="s">
        <v>241</v>
      </c>
      <c r="D26" s="372"/>
      <c r="E26" s="373"/>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47"/>
  <sheetViews>
    <sheetView showGridLines="0" zoomScaleNormal="100" workbookViewId="0">
      <selection activeCell="F9" sqref="F9"/>
    </sheetView>
  </sheetViews>
  <sheetFormatPr defaultColWidth="9.1796875" defaultRowHeight="12.5"/>
  <cols>
    <col min="1" max="1" width="9.1796875" style="247"/>
    <col min="2" max="2" width="8.1796875" style="262" customWidth="1"/>
    <col min="3" max="3" width="35.7265625" style="279" bestFit="1" customWidth="1"/>
    <col min="4" max="4" width="114.7265625" style="257" customWidth="1"/>
    <col min="5" max="16384" width="9.1796875" style="247"/>
  </cols>
  <sheetData>
    <row r="3" spans="2:4" ht="15.5">
      <c r="B3" s="377" t="s">
        <v>81</v>
      </c>
      <c r="C3" s="378"/>
      <c r="D3" s="379"/>
    </row>
    <row r="4" spans="2:4" ht="64.5">
      <c r="B4" s="248"/>
      <c r="C4" s="271" t="s">
        <v>77</v>
      </c>
      <c r="D4" s="249" t="s">
        <v>215</v>
      </c>
    </row>
    <row r="5" spans="2:4" ht="62.5">
      <c r="B5" s="250" t="s">
        <v>88</v>
      </c>
      <c r="C5" s="271" t="s">
        <v>122</v>
      </c>
      <c r="D5" s="251" t="s">
        <v>216</v>
      </c>
    </row>
    <row r="6" spans="2:4" ht="50">
      <c r="B6" s="250" t="s">
        <v>89</v>
      </c>
      <c r="C6" s="271" t="s">
        <v>93</v>
      </c>
      <c r="D6" s="249" t="s">
        <v>189</v>
      </c>
    </row>
    <row r="7" spans="2:4" ht="13">
      <c r="B7" s="250" t="s">
        <v>287</v>
      </c>
      <c r="C7" s="271" t="s">
        <v>295</v>
      </c>
      <c r="D7" s="249" t="s">
        <v>303</v>
      </c>
    </row>
    <row r="8" spans="2:4" ht="25">
      <c r="B8" s="250" t="s">
        <v>90</v>
      </c>
      <c r="C8" s="271" t="s">
        <v>123</v>
      </c>
      <c r="D8" s="249" t="s">
        <v>188</v>
      </c>
    </row>
    <row r="9" spans="2:4" ht="25">
      <c r="B9" s="250" t="s">
        <v>99</v>
      </c>
      <c r="C9" s="271" t="s">
        <v>124</v>
      </c>
      <c r="D9" s="252" t="s">
        <v>125</v>
      </c>
    </row>
    <row r="10" spans="2:4" ht="14.25" customHeight="1">
      <c r="B10" s="250" t="s">
        <v>100</v>
      </c>
      <c r="C10" s="275" t="s">
        <v>126</v>
      </c>
      <c r="D10" s="253" t="s">
        <v>127</v>
      </c>
    </row>
    <row r="12" spans="2:4" ht="13">
      <c r="B12" s="254"/>
      <c r="C12" s="276"/>
      <c r="D12" s="255"/>
    </row>
    <row r="13" spans="2:4" ht="12.75" customHeight="1">
      <c r="B13" s="256"/>
      <c r="C13" s="277"/>
    </row>
    <row r="14" spans="2:4" ht="15.5">
      <c r="B14" s="380" t="s">
        <v>128</v>
      </c>
      <c r="C14" s="381"/>
      <c r="D14" s="382"/>
    </row>
    <row r="15" spans="2:4" ht="77">
      <c r="B15" s="250" t="s">
        <v>102</v>
      </c>
      <c r="C15" s="271" t="s">
        <v>129</v>
      </c>
      <c r="D15" s="249" t="s">
        <v>217</v>
      </c>
    </row>
    <row r="16" spans="2:4" ht="89.5">
      <c r="B16" s="250" t="s">
        <v>84</v>
      </c>
      <c r="C16" s="271" t="s">
        <v>130</v>
      </c>
      <c r="D16" s="249" t="s">
        <v>218</v>
      </c>
    </row>
    <row r="17" spans="2:4" ht="13">
      <c r="B17" s="254"/>
      <c r="C17" s="276"/>
      <c r="D17" s="255"/>
    </row>
    <row r="18" spans="2:4" ht="13">
      <c r="B18" s="254"/>
      <c r="C18" s="276"/>
      <c r="D18" s="255"/>
    </row>
    <row r="19" spans="2:4" ht="15.5">
      <c r="B19" s="385" t="s">
        <v>115</v>
      </c>
      <c r="C19" s="386"/>
      <c r="D19" s="387"/>
    </row>
    <row r="20" spans="2:4" ht="25">
      <c r="B20" s="250" t="s">
        <v>110</v>
      </c>
      <c r="C20" s="271" t="s">
        <v>111</v>
      </c>
      <c r="D20" s="249" t="s">
        <v>190</v>
      </c>
    </row>
    <row r="21" spans="2:4" ht="62.5">
      <c r="B21" s="250" t="s">
        <v>85</v>
      </c>
      <c r="C21" s="271" t="s">
        <v>105</v>
      </c>
      <c r="D21" s="249" t="s">
        <v>192</v>
      </c>
    </row>
    <row r="22" spans="2:4" ht="37.5">
      <c r="B22" s="250" t="s">
        <v>114</v>
      </c>
      <c r="C22" s="271" t="s">
        <v>113</v>
      </c>
      <c r="D22" s="249" t="s">
        <v>193</v>
      </c>
    </row>
    <row r="23" spans="2:4" ht="228" customHeight="1">
      <c r="B23" s="388" t="s">
        <v>213</v>
      </c>
      <c r="C23" s="389"/>
      <c r="D23" s="390"/>
    </row>
    <row r="24" spans="2:4" ht="13">
      <c r="B24" s="254"/>
      <c r="C24" s="276"/>
      <c r="D24" s="255"/>
    </row>
    <row r="25" spans="2:4" ht="13">
      <c r="B25" s="254"/>
      <c r="C25" s="276"/>
      <c r="D25" s="255"/>
    </row>
    <row r="26" spans="2:4" ht="15.5">
      <c r="B26" s="383" t="s">
        <v>104</v>
      </c>
      <c r="C26" s="383"/>
      <c r="D26" s="383"/>
    </row>
    <row r="27" spans="2:4" ht="50">
      <c r="B27" s="258" t="s">
        <v>183</v>
      </c>
      <c r="C27" s="278" t="s">
        <v>53</v>
      </c>
      <c r="D27" s="259" t="s">
        <v>219</v>
      </c>
    </row>
    <row r="28" spans="2:4" ht="13">
      <c r="B28" s="258" t="s">
        <v>288</v>
      </c>
      <c r="C28" s="278" t="s">
        <v>296</v>
      </c>
      <c r="D28" s="259" t="s">
        <v>297</v>
      </c>
    </row>
    <row r="29" spans="2:4" ht="13">
      <c r="B29" s="250" t="s">
        <v>5</v>
      </c>
      <c r="C29" s="271" t="s">
        <v>131</v>
      </c>
      <c r="D29" s="260" t="s">
        <v>132</v>
      </c>
    </row>
    <row r="30" spans="2:4" ht="13">
      <c r="B30" s="250" t="s">
        <v>7</v>
      </c>
      <c r="C30" s="271" t="s">
        <v>133</v>
      </c>
      <c r="D30" s="249" t="s">
        <v>134</v>
      </c>
    </row>
    <row r="31" spans="2:4" ht="25">
      <c r="B31" s="250" t="s">
        <v>14</v>
      </c>
      <c r="C31" s="271" t="s">
        <v>135</v>
      </c>
      <c r="D31" s="249" t="s">
        <v>136</v>
      </c>
    </row>
    <row r="32" spans="2:4" ht="37.5">
      <c r="B32" s="250" t="s">
        <v>11</v>
      </c>
      <c r="C32" s="271" t="s">
        <v>10</v>
      </c>
      <c r="D32" s="249" t="s">
        <v>137</v>
      </c>
    </row>
    <row r="33" spans="1:6" ht="25">
      <c r="B33" s="250" t="s">
        <v>47</v>
      </c>
      <c r="C33" s="271" t="s">
        <v>138</v>
      </c>
      <c r="D33" s="249" t="s">
        <v>177</v>
      </c>
    </row>
    <row r="34" spans="1:6" ht="15.5">
      <c r="B34" s="383" t="s">
        <v>139</v>
      </c>
      <c r="C34" s="383"/>
      <c r="D34" s="383"/>
    </row>
    <row r="35" spans="1:6" ht="13">
      <c r="B35" s="261" t="s">
        <v>95</v>
      </c>
      <c r="C35" s="271" t="s">
        <v>86</v>
      </c>
      <c r="D35" s="260" t="s">
        <v>140</v>
      </c>
    </row>
    <row r="36" spans="1:6" ht="37.5">
      <c r="B36" s="261" t="s">
        <v>9</v>
      </c>
      <c r="C36" s="271" t="s">
        <v>8</v>
      </c>
      <c r="D36" s="249" t="s">
        <v>178</v>
      </c>
    </row>
    <row r="37" spans="1:6" ht="37.5">
      <c r="B37" s="261" t="s">
        <v>97</v>
      </c>
      <c r="C37" s="271" t="s">
        <v>98</v>
      </c>
      <c r="D37" s="249" t="s">
        <v>176</v>
      </c>
    </row>
    <row r="38" spans="1:6" ht="25">
      <c r="B38" s="261" t="s">
        <v>65</v>
      </c>
      <c r="C38" s="271" t="s">
        <v>66</v>
      </c>
      <c r="D38" s="249" t="s">
        <v>141</v>
      </c>
    </row>
    <row r="39" spans="1:6" ht="62.5">
      <c r="B39" s="261" t="s">
        <v>225</v>
      </c>
      <c r="C39" s="271" t="s">
        <v>226</v>
      </c>
      <c r="D39" s="249" t="s">
        <v>227</v>
      </c>
    </row>
    <row r="40" spans="1:6" ht="50">
      <c r="B40" s="261" t="s">
        <v>180</v>
      </c>
      <c r="C40" s="271" t="s">
        <v>181</v>
      </c>
      <c r="D40" s="249" t="s">
        <v>195</v>
      </c>
    </row>
    <row r="41" spans="1:6" ht="37.5">
      <c r="B41" s="261" t="s">
        <v>264</v>
      </c>
      <c r="C41" s="271" t="s">
        <v>266</v>
      </c>
      <c r="D41" s="249" t="s">
        <v>268</v>
      </c>
    </row>
    <row r="42" spans="1:6" ht="37.5">
      <c r="B42" s="261" t="s">
        <v>265</v>
      </c>
      <c r="C42" s="271" t="s">
        <v>267</v>
      </c>
      <c r="D42" s="249" t="s">
        <v>269</v>
      </c>
    </row>
    <row r="43" spans="1:6" ht="37.5" customHeight="1">
      <c r="B43" s="247"/>
      <c r="C43" s="257"/>
      <c r="D43" s="263" t="s">
        <v>255</v>
      </c>
    </row>
    <row r="44" spans="1:6" ht="197.25" customHeight="1">
      <c r="B44" s="391" t="s">
        <v>194</v>
      </c>
      <c r="C44" s="392"/>
      <c r="D44" s="393"/>
    </row>
    <row r="47" spans="1:6" ht="13">
      <c r="A47" s="384" t="s">
        <v>223</v>
      </c>
      <c r="B47" s="384"/>
      <c r="C47" s="384"/>
      <c r="D47" s="384"/>
      <c r="E47" s="384"/>
      <c r="F47" s="384"/>
    </row>
  </sheetData>
  <sheetProtection sheet="1" selectLockedCells="1" selectUnlockedCells="1"/>
  <mergeCells count="8">
    <mergeCell ref="B3:D3"/>
    <mergeCell ref="B14:D14"/>
    <mergeCell ref="B26:D26"/>
    <mergeCell ref="A47:F47"/>
    <mergeCell ref="B19:D19"/>
    <mergeCell ref="B23:D23"/>
    <mergeCell ref="B34:D34"/>
    <mergeCell ref="B44:D44"/>
  </mergeCells>
  <hyperlinks>
    <hyperlink ref="D43" r:id="rId1" xr:uid="{7AF8AD4B-36DF-4BB5-B170-306AB78127B1}"/>
  </hyperlinks>
  <pageMargins left="0.7" right="0.7" top="0.75" bottom="0.75" header="0.3" footer="0.3"/>
  <pageSetup scale="4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3:H26"/>
  <sheetViews>
    <sheetView showGridLines="0" tabSelected="1" zoomScaleNormal="100" workbookViewId="0">
      <selection activeCell="G23" sqref="G23"/>
    </sheetView>
  </sheetViews>
  <sheetFormatPr defaultColWidth="9.1796875" defaultRowHeight="12.5"/>
  <cols>
    <col min="1" max="3" width="9.1796875" style="115"/>
    <col min="4" max="4" width="9.1796875" style="132"/>
    <col min="5" max="5" width="9.1796875" style="115"/>
    <col min="6" max="6" width="1.7265625" style="115" customWidth="1"/>
    <col min="7" max="7" width="20.81640625" style="115" customWidth="1"/>
    <col min="8" max="16384" width="9.1796875" style="115"/>
  </cols>
  <sheetData>
    <row r="3" spans="2:8" ht="20">
      <c r="B3" s="398" t="s">
        <v>116</v>
      </c>
      <c r="C3" s="398"/>
      <c r="D3" s="398"/>
      <c r="E3" s="398"/>
      <c r="F3" s="398"/>
      <c r="G3" s="398"/>
      <c r="H3" s="398"/>
    </row>
    <row r="4" spans="2:8">
      <c r="B4" s="399" t="s">
        <v>117</v>
      </c>
      <c r="C4" s="400"/>
      <c r="D4" s="400"/>
      <c r="E4" s="400"/>
      <c r="F4" s="400"/>
      <c r="G4" s="400"/>
      <c r="H4" s="400"/>
    </row>
    <row r="5" spans="2:8" ht="39" customHeight="1">
      <c r="B5" s="400"/>
      <c r="C5" s="400"/>
      <c r="D5" s="400"/>
      <c r="E5" s="400"/>
      <c r="F5" s="400"/>
      <c r="G5" s="400"/>
      <c r="H5" s="400"/>
    </row>
    <row r="6" spans="2:8">
      <c r="B6" s="116"/>
      <c r="C6" s="117"/>
      <c r="D6" s="118"/>
      <c r="E6" s="117"/>
      <c r="F6" s="117"/>
      <c r="G6" s="117"/>
      <c r="H6" s="119"/>
    </row>
    <row r="7" spans="2:8">
      <c r="B7" s="120"/>
      <c r="C7" s="394" t="s">
        <v>118</v>
      </c>
      <c r="D7" s="394"/>
      <c r="E7" s="394"/>
      <c r="F7" s="121"/>
      <c r="G7" s="122" t="s">
        <v>214</v>
      </c>
      <c r="H7" s="123"/>
    </row>
    <row r="8" spans="2:8">
      <c r="B8" s="120"/>
      <c r="C8" s="121"/>
      <c r="D8" s="124"/>
      <c r="E8" s="121"/>
      <c r="F8" s="121"/>
      <c r="G8" s="121"/>
      <c r="H8" s="123"/>
    </row>
    <row r="9" spans="2:8">
      <c r="B9" s="120"/>
      <c r="C9" s="394" t="s">
        <v>17</v>
      </c>
      <c r="D9" s="394"/>
      <c r="E9" s="394"/>
      <c r="F9" s="121"/>
      <c r="G9" s="125">
        <v>123456789</v>
      </c>
      <c r="H9" s="123"/>
    </row>
    <row r="10" spans="2:8">
      <c r="B10" s="120"/>
      <c r="C10" s="121"/>
      <c r="D10" s="124"/>
      <c r="E10" s="121"/>
      <c r="F10" s="121"/>
      <c r="G10" s="126"/>
      <c r="H10" s="123"/>
    </row>
    <row r="11" spans="2:8">
      <c r="B11" s="120"/>
      <c r="C11" s="394" t="s">
        <v>55</v>
      </c>
      <c r="D11" s="394"/>
      <c r="E11" s="394"/>
      <c r="F11" s="121"/>
      <c r="G11" s="125">
        <v>58401</v>
      </c>
      <c r="H11" s="123"/>
    </row>
    <row r="12" spans="2:8">
      <c r="B12" s="120"/>
      <c r="C12" s="121"/>
      <c r="D12" s="124"/>
      <c r="E12" s="121"/>
      <c r="F12" s="121"/>
      <c r="G12" s="121"/>
      <c r="H12" s="123"/>
    </row>
    <row r="13" spans="2:8">
      <c r="B13" s="120"/>
      <c r="C13" s="394" t="s">
        <v>40</v>
      </c>
      <c r="D13" s="394"/>
      <c r="E13" s="394"/>
      <c r="F13" s="121"/>
      <c r="G13" s="127">
        <v>1</v>
      </c>
      <c r="H13" s="123"/>
    </row>
    <row r="14" spans="2:8">
      <c r="B14" s="120"/>
      <c r="C14" s="121"/>
      <c r="D14" s="124"/>
      <c r="E14" s="121"/>
      <c r="F14" s="121"/>
      <c r="G14" s="121"/>
      <c r="H14" s="123"/>
    </row>
    <row r="15" spans="2:8">
      <c r="B15" s="120"/>
      <c r="C15" s="394" t="s">
        <v>119</v>
      </c>
      <c r="D15" s="394"/>
      <c r="E15" s="394"/>
      <c r="F15" s="121"/>
      <c r="G15" s="127"/>
      <c r="H15" s="123"/>
    </row>
    <row r="16" spans="2:8">
      <c r="B16" s="120"/>
      <c r="C16" s="121"/>
      <c r="D16" s="124"/>
      <c r="E16" s="121"/>
      <c r="F16" s="121"/>
      <c r="G16" s="121"/>
      <c r="H16" s="123"/>
    </row>
    <row r="17" spans="1:8">
      <c r="B17" s="120"/>
      <c r="C17" s="394" t="s">
        <v>120</v>
      </c>
      <c r="D17" s="394"/>
      <c r="E17" s="394"/>
      <c r="F17" s="121"/>
      <c r="G17" s="127"/>
      <c r="H17" s="123"/>
    </row>
    <row r="18" spans="1:8">
      <c r="B18" s="120"/>
      <c r="C18" s="121"/>
      <c r="D18" s="124"/>
      <c r="E18" s="121"/>
      <c r="F18" s="121"/>
      <c r="G18" s="121"/>
      <c r="H18" s="123"/>
    </row>
    <row r="19" spans="1:8">
      <c r="B19" s="120"/>
      <c r="C19" s="395" t="s">
        <v>121</v>
      </c>
      <c r="D19" s="395"/>
      <c r="E19" s="395"/>
      <c r="F19" s="155"/>
      <c r="G19" s="127"/>
      <c r="H19" s="123"/>
    </row>
    <row r="20" spans="1:8">
      <c r="B20" s="120"/>
      <c r="C20" s="352"/>
      <c r="D20" s="352"/>
      <c r="E20" s="352"/>
      <c r="F20" s="155"/>
      <c r="G20" s="355"/>
      <c r="H20" s="123"/>
    </row>
    <row r="21" spans="1:8">
      <c r="B21" s="397" t="s">
        <v>299</v>
      </c>
      <c r="C21" s="395"/>
      <c r="D21" s="395"/>
      <c r="E21" s="395"/>
      <c r="F21" s="155"/>
      <c r="G21" s="127"/>
      <c r="H21" s="123"/>
    </row>
    <row r="22" spans="1:8">
      <c r="B22" s="120"/>
      <c r="C22" s="352"/>
      <c r="D22" s="352"/>
      <c r="E22" s="352"/>
      <c r="F22" s="155"/>
      <c r="G22" s="355"/>
      <c r="H22" s="123"/>
    </row>
    <row r="23" spans="1:8">
      <c r="B23" s="396" t="s">
        <v>165</v>
      </c>
      <c r="C23" s="394"/>
      <c r="D23" s="394"/>
      <c r="E23" s="394"/>
      <c r="F23" s="351"/>
      <c r="G23" s="122"/>
      <c r="H23" s="123"/>
    </row>
    <row r="24" spans="1:8">
      <c r="B24" s="128"/>
      <c r="C24" s="129"/>
      <c r="D24" s="130"/>
      <c r="E24" s="129"/>
      <c r="F24" s="129"/>
      <c r="G24" s="129"/>
      <c r="H24" s="131"/>
    </row>
    <row r="26" spans="1:8" ht="19.5" customHeight="1">
      <c r="A26" s="204"/>
    </row>
  </sheetData>
  <sheetProtection sheet="1" objects="1" scenarios="1" formatColumns="0" selectLockedCells="1"/>
  <mergeCells count="11">
    <mergeCell ref="B3:H3"/>
    <mergeCell ref="B4:H5"/>
    <mergeCell ref="C7:E7"/>
    <mergeCell ref="C9:E9"/>
    <mergeCell ref="C11:E11"/>
    <mergeCell ref="C15:E15"/>
    <mergeCell ref="C17:E17"/>
    <mergeCell ref="C19:E19"/>
    <mergeCell ref="B23:E23"/>
    <mergeCell ref="C13:E13"/>
    <mergeCell ref="B21:E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Validation!$D$30:$D$33</xm:f>
          </x14:formula1>
          <xm:sqref>G17</xm:sqref>
        </x14:dataValidation>
        <x14:dataValidation type="list" allowBlank="1" showInputMessage="1" showErrorMessage="1" xr:uid="{00000000-0002-0000-0400-000001000000}">
          <x14:formula1>
            <xm:f>Validation!$B$30:$B$33</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79998168889431442"/>
    <pageSetUpPr fitToPage="1"/>
  </sheetPr>
  <dimension ref="A2:AP68"/>
  <sheetViews>
    <sheetView showGridLines="0" zoomScale="90" zoomScaleNormal="90" zoomScalePageLayoutView="40" workbookViewId="0">
      <selection activeCell="J42" sqref="J42"/>
    </sheetView>
  </sheetViews>
  <sheetFormatPr defaultColWidth="7.453125" defaultRowHeight="12.5"/>
  <cols>
    <col min="1" max="2" width="7.453125" style="2" customWidth="1"/>
    <col min="3" max="3" width="8.7265625" style="2" bestFit="1" customWidth="1"/>
    <col min="4" max="8" width="8.453125" style="2" customWidth="1"/>
    <col min="9" max="9" width="8.81640625" style="2" customWidth="1"/>
    <col min="10" max="10" width="10.453125" style="2" customWidth="1"/>
    <col min="11" max="16" width="8.453125" style="2" customWidth="1"/>
    <col min="17" max="17" width="7" style="2" customWidth="1"/>
    <col min="18" max="18" width="8.81640625" style="2" bestFit="1" customWidth="1"/>
    <col min="19" max="19" width="2.54296875" style="2" customWidth="1"/>
    <col min="20" max="20" width="9.1796875" style="2" customWidth="1"/>
    <col min="21" max="22" width="9.453125" style="2" customWidth="1"/>
    <col min="23" max="24" width="2.1796875" style="2" customWidth="1"/>
    <col min="25" max="26" width="7.453125" style="2" customWidth="1"/>
    <col min="27" max="27" width="3.81640625" style="2" customWidth="1"/>
    <col min="28" max="28" width="17.81640625" style="2" customWidth="1"/>
    <col min="29" max="29" width="1.54296875" style="2" customWidth="1"/>
    <col min="30" max="32" width="7.453125" style="2" customWidth="1"/>
    <col min="33" max="33" width="2.453125" style="2" customWidth="1"/>
    <col min="34" max="34" width="4.7265625" style="2" hidden="1" customWidth="1"/>
    <col min="35" max="35" width="7.453125" style="2" hidden="1" customWidth="1"/>
    <col min="36" max="36" width="14.26953125" style="2" hidden="1" customWidth="1"/>
    <col min="37" max="37" width="8" style="2" hidden="1" customWidth="1"/>
    <col min="38" max="39" width="8.54296875" style="2" hidden="1" customWidth="1"/>
    <col min="40" max="42" width="7.453125" style="2" hidden="1" customWidth="1"/>
    <col min="43" max="16384" width="7.453125" style="2"/>
  </cols>
  <sheetData>
    <row r="2" spans="1:42" ht="13">
      <c r="S2" s="3"/>
      <c r="AI2" s="65"/>
      <c r="AJ2" s="424" t="s">
        <v>103</v>
      </c>
      <c r="AK2" s="424"/>
      <c r="AL2" s="424"/>
      <c r="AM2" s="180"/>
      <c r="AN2" s="66"/>
      <c r="AO2" s="66"/>
    </row>
    <row r="3" spans="1:42" ht="24.75" customHeight="1" thickBot="1">
      <c r="A3" s="3"/>
      <c r="B3" s="3"/>
      <c r="C3" s="3"/>
      <c r="D3" s="3"/>
      <c r="E3" s="3"/>
      <c r="F3" s="3"/>
      <c r="G3" s="3"/>
      <c r="H3" s="1"/>
      <c r="I3" s="110"/>
      <c r="J3" s="45"/>
      <c r="K3" s="3"/>
      <c r="L3" s="3"/>
      <c r="M3" s="3"/>
      <c r="N3" s="109"/>
      <c r="O3" s="109"/>
      <c r="P3" s="109"/>
      <c r="Q3" s="46"/>
      <c r="R3" s="3"/>
      <c r="S3" s="1"/>
      <c r="Y3" s="419" t="s">
        <v>16</v>
      </c>
      <c r="Z3" s="419"/>
      <c r="AA3" s="419"/>
      <c r="AB3" s="419"/>
      <c r="AC3" s="19"/>
      <c r="AD3" s="419" t="s">
        <v>17</v>
      </c>
      <c r="AE3" s="419"/>
      <c r="AF3" s="419"/>
      <c r="AG3" s="19"/>
      <c r="AH3" s="19"/>
      <c r="AI3" s="67"/>
      <c r="AJ3" s="68"/>
      <c r="AK3" s="69"/>
      <c r="AL3" s="69"/>
      <c r="AM3" s="69"/>
      <c r="AN3" s="70"/>
      <c r="AO3" s="70"/>
    </row>
    <row r="4" spans="1:42" ht="12.75" customHeight="1" thickTop="1">
      <c r="A4" s="425" t="s">
        <v>22</v>
      </c>
      <c r="B4" s="425"/>
      <c r="C4" s="426" t="s">
        <v>185</v>
      </c>
      <c r="D4" s="427"/>
      <c r="E4" s="427"/>
      <c r="F4" s="427"/>
      <c r="G4" s="427"/>
      <c r="H4" s="428"/>
      <c r="I4" s="429" t="s">
        <v>184</v>
      </c>
      <c r="J4" s="430"/>
      <c r="K4" s="431" t="s">
        <v>104</v>
      </c>
      <c r="L4" s="432"/>
      <c r="M4" s="432"/>
      <c r="N4" s="432"/>
      <c r="O4" s="432"/>
      <c r="P4" s="432"/>
      <c r="Q4" s="432"/>
      <c r="R4" s="433"/>
      <c r="S4" s="48"/>
      <c r="T4" s="434" t="s">
        <v>115</v>
      </c>
      <c r="U4" s="435"/>
      <c r="V4" s="436"/>
      <c r="Y4" s="407" t="str">
        <f>'Timesheet Setup'!G7</f>
        <v xml:space="preserve">Spiro </v>
      </c>
      <c r="Z4" s="408"/>
      <c r="AA4" s="408"/>
      <c r="AB4" s="409"/>
      <c r="AC4" s="3"/>
      <c r="AD4" s="407">
        <f>'Timesheet Setup'!G9</f>
        <v>123456789</v>
      </c>
      <c r="AE4" s="408"/>
      <c r="AF4" s="409"/>
      <c r="AG4" s="3"/>
      <c r="AH4" s="3"/>
      <c r="AI4" s="67"/>
      <c r="AJ4" s="54" t="s">
        <v>22</v>
      </c>
      <c r="AK4" s="403" t="s">
        <v>78</v>
      </c>
      <c r="AL4" s="404"/>
      <c r="AM4" s="404"/>
      <c r="AN4" s="405"/>
      <c r="AO4" s="70"/>
    </row>
    <row r="5" spans="1:42" ht="13">
      <c r="A5" s="54" t="s">
        <v>25</v>
      </c>
      <c r="B5" s="55" t="s">
        <v>26</v>
      </c>
      <c r="C5" s="54" t="s">
        <v>77</v>
      </c>
      <c r="D5" s="54" t="s">
        <v>88</v>
      </c>
      <c r="E5" s="54" t="s">
        <v>89</v>
      </c>
      <c r="F5" s="54" t="s">
        <v>90</v>
      </c>
      <c r="G5" s="54" t="s">
        <v>99</v>
      </c>
      <c r="H5" s="177" t="s">
        <v>100</v>
      </c>
      <c r="I5" s="176" t="s">
        <v>102</v>
      </c>
      <c r="J5" s="175" t="s">
        <v>84</v>
      </c>
      <c r="K5" s="54" t="s">
        <v>183</v>
      </c>
      <c r="L5" s="178" t="s">
        <v>5</v>
      </c>
      <c r="M5" s="54" t="s">
        <v>7</v>
      </c>
      <c r="N5" s="54" t="s">
        <v>14</v>
      </c>
      <c r="O5" s="54" t="s">
        <v>11</v>
      </c>
      <c r="P5" s="54" t="s">
        <v>47</v>
      </c>
      <c r="Q5" s="403" t="s">
        <v>94</v>
      </c>
      <c r="R5" s="405"/>
      <c r="S5" s="1"/>
      <c r="T5" s="112" t="s">
        <v>85</v>
      </c>
      <c r="U5" s="199" t="s">
        <v>110</v>
      </c>
      <c r="V5" s="197" t="s">
        <v>114</v>
      </c>
      <c r="Y5" s="3"/>
      <c r="Z5" s="3"/>
      <c r="AA5" s="3"/>
      <c r="AB5" s="3"/>
      <c r="AC5" s="3"/>
      <c r="AD5" s="3"/>
      <c r="AE5" s="3"/>
      <c r="AF5" s="3"/>
      <c r="AG5" s="3"/>
      <c r="AH5" s="3"/>
      <c r="AI5" s="67"/>
      <c r="AJ5" s="54" t="s">
        <v>25</v>
      </c>
      <c r="AK5" s="54" t="s">
        <v>79</v>
      </c>
      <c r="AL5" s="54" t="s">
        <v>80</v>
      </c>
      <c r="AM5" s="54" t="s">
        <v>85</v>
      </c>
      <c r="AN5" s="54" t="s">
        <v>89</v>
      </c>
      <c r="AO5" s="70"/>
    </row>
    <row r="6" spans="1:42" ht="13">
      <c r="A6" s="56" t="s">
        <v>27</v>
      </c>
      <c r="B6" s="57">
        <f>IF(WEEKDAY(AB10)=1,AB10,0)</f>
        <v>43800</v>
      </c>
      <c r="C6" s="58"/>
      <c r="D6" s="102"/>
      <c r="E6" s="102"/>
      <c r="F6" s="102"/>
      <c r="G6" s="102"/>
      <c r="H6" s="173"/>
      <c r="I6" s="113"/>
      <c r="J6" s="105"/>
      <c r="K6" s="102"/>
      <c r="L6" s="103"/>
      <c r="M6" s="102"/>
      <c r="N6" s="102"/>
      <c r="O6" s="102"/>
      <c r="P6" s="102"/>
      <c r="Q6" s="102"/>
      <c r="R6" s="104"/>
      <c r="S6" s="6"/>
      <c r="T6" s="113"/>
      <c r="U6" s="200"/>
      <c r="V6" s="198"/>
      <c r="Y6" s="406" t="s">
        <v>55</v>
      </c>
      <c r="Z6" s="406"/>
      <c r="AA6" s="406"/>
      <c r="AB6" s="40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ht="13">
      <c r="A7" s="56" t="s">
        <v>28</v>
      </c>
      <c r="B7" s="57">
        <f>IF(WEEKDAY($AB$10)=2,$AB$10,IF(B6&lt;&gt;0,B6+1,0))</f>
        <v>43801</v>
      </c>
      <c r="C7" s="58"/>
      <c r="D7" s="102"/>
      <c r="E7" s="102"/>
      <c r="F7" s="102"/>
      <c r="G7" s="102"/>
      <c r="H7" s="173"/>
      <c r="I7" s="113"/>
      <c r="J7" s="105"/>
      <c r="K7" s="102"/>
      <c r="L7" s="103"/>
      <c r="M7" s="102"/>
      <c r="N7" s="102"/>
      <c r="O7" s="102"/>
      <c r="P7" s="102"/>
      <c r="Q7" s="102"/>
      <c r="R7" s="104"/>
      <c r="S7" s="6"/>
      <c r="T7" s="113"/>
      <c r="U7" s="200"/>
      <c r="V7" s="198"/>
      <c r="Y7" s="407">
        <f>'Timesheet Setup'!G11</f>
        <v>58401</v>
      </c>
      <c r="Z7" s="408"/>
      <c r="AA7" s="408"/>
      <c r="AB7" s="409"/>
      <c r="AC7" s="3"/>
      <c r="AD7" s="142">
        <f>'Timesheet Setup'!G13</f>
        <v>1</v>
      </c>
      <c r="AE7" s="142">
        <f>'Timesheet Setup'!G15</f>
        <v>0</v>
      </c>
      <c r="AF7" s="142">
        <f>'Timesheet Setup'!G17</f>
        <v>0</v>
      </c>
      <c r="AG7" s="3"/>
      <c r="AH7" s="3"/>
      <c r="AI7" s="71"/>
      <c r="AJ7" s="56" t="s">
        <v>28</v>
      </c>
      <c r="AK7" s="59">
        <f t="shared" ref="AK7:AK12" si="2">I7</f>
        <v>0</v>
      </c>
      <c r="AL7" s="59">
        <f t="shared" ref="AL7:AL12" si="3">K7</f>
        <v>0</v>
      </c>
      <c r="AM7" s="59">
        <f t="shared" si="0"/>
        <v>0</v>
      </c>
      <c r="AN7" s="59">
        <f t="shared" si="1"/>
        <v>0</v>
      </c>
      <c r="AO7" s="70"/>
    </row>
    <row r="8" spans="1:42" ht="13">
      <c r="A8" s="56" t="s">
        <v>29</v>
      </c>
      <c r="B8" s="57">
        <f>IF(WEEKDAY($AB$10)=3,$AB$10,IF(B7&lt;&gt;0,B7+1,0))</f>
        <v>43802</v>
      </c>
      <c r="C8" s="58"/>
      <c r="D8" s="102"/>
      <c r="E8" s="102"/>
      <c r="F8" s="102"/>
      <c r="G8" s="102"/>
      <c r="H8" s="173"/>
      <c r="I8" s="113"/>
      <c r="J8" s="105"/>
      <c r="K8" s="102"/>
      <c r="L8" s="103"/>
      <c r="M8" s="102"/>
      <c r="N8" s="102"/>
      <c r="O8" s="102"/>
      <c r="P8" s="102"/>
      <c r="Q8" s="102"/>
      <c r="R8" s="104"/>
      <c r="S8" s="6"/>
      <c r="T8" s="113"/>
      <c r="U8" s="200"/>
      <c r="V8" s="19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ht="13">
      <c r="A9" s="56" t="s">
        <v>30</v>
      </c>
      <c r="B9" s="57">
        <f>IF(WEEKDAY($AB$10)=4,$AB$10,IF(B8&lt;&gt;0,B8+1,0))</f>
        <v>43803</v>
      </c>
      <c r="C9" s="58"/>
      <c r="D9" s="102"/>
      <c r="E9" s="102"/>
      <c r="F9" s="102"/>
      <c r="G9" s="102"/>
      <c r="H9" s="173"/>
      <c r="I9" s="113"/>
      <c r="J9" s="105"/>
      <c r="K9" s="102"/>
      <c r="L9" s="103"/>
      <c r="M9" s="102"/>
      <c r="N9" s="102"/>
      <c r="O9" s="102"/>
      <c r="P9" s="102"/>
      <c r="Q9" s="102"/>
      <c r="R9" s="104"/>
      <c r="S9" s="6"/>
      <c r="T9" s="113"/>
      <c r="U9" s="200"/>
      <c r="V9" s="198"/>
      <c r="Y9" s="418" t="s">
        <v>92</v>
      </c>
      <c r="Z9" s="418"/>
      <c r="AA9" s="3"/>
      <c r="AB9" s="419" t="s">
        <v>75</v>
      </c>
      <c r="AC9" s="419"/>
      <c r="AD9" s="3"/>
      <c r="AE9" s="419" t="s">
        <v>76</v>
      </c>
      <c r="AF9" s="419"/>
      <c r="AG9" s="3"/>
      <c r="AH9" s="3"/>
      <c r="AI9" s="72"/>
      <c r="AJ9" s="56" t="s">
        <v>30</v>
      </c>
      <c r="AK9" s="59">
        <f t="shared" si="2"/>
        <v>0</v>
      </c>
      <c r="AL9" s="59">
        <f t="shared" si="3"/>
        <v>0</v>
      </c>
      <c r="AM9" s="59">
        <f t="shared" si="0"/>
        <v>0</v>
      </c>
      <c r="AN9" s="59">
        <f t="shared" si="1"/>
        <v>0</v>
      </c>
      <c r="AO9" s="70"/>
    </row>
    <row r="10" spans="1:42" ht="13">
      <c r="A10" s="56" t="s">
        <v>31</v>
      </c>
      <c r="B10" s="57">
        <f>IF(WEEKDAY($AB$10)=5,$AB$10,IF(B9&lt;&gt;0,B9+1,0))</f>
        <v>43804</v>
      </c>
      <c r="C10" s="58"/>
      <c r="D10" s="102"/>
      <c r="E10" s="102"/>
      <c r="F10" s="102"/>
      <c r="G10" s="102"/>
      <c r="H10" s="173"/>
      <c r="I10" s="113"/>
      <c r="J10" s="105"/>
      <c r="K10" s="102"/>
      <c r="L10" s="103"/>
      <c r="M10" s="102"/>
      <c r="N10" s="102"/>
      <c r="O10" s="102"/>
      <c r="P10" s="102"/>
      <c r="Q10" s="102"/>
      <c r="R10" s="104"/>
      <c r="S10" s="6"/>
      <c r="T10" s="113"/>
      <c r="U10" s="200"/>
      <c r="V10" s="198"/>
      <c r="Y10" s="420" t="str">
        <f>Validation!B4</f>
        <v>January (2020)</v>
      </c>
      <c r="Z10" s="421"/>
      <c r="AA10" s="3"/>
      <c r="AB10" s="422">
        <f>VLOOKUP(Y10,Validation!B4:F15,2,FALSE)</f>
        <v>43800</v>
      </c>
      <c r="AC10" s="423"/>
      <c r="AD10" s="3"/>
      <c r="AE10" s="422">
        <f>VLOOKUP(Y10,Validation!B4:F15,4,FALSE)</f>
        <v>43828</v>
      </c>
      <c r="AF10" s="42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43805</v>
      </c>
      <c r="C11" s="58"/>
      <c r="D11" s="102"/>
      <c r="E11" s="102"/>
      <c r="F11" s="102"/>
      <c r="G11" s="102"/>
      <c r="H11" s="173"/>
      <c r="I11" s="113"/>
      <c r="J11" s="105"/>
      <c r="K11" s="102"/>
      <c r="L11" s="103"/>
      <c r="M11" s="102"/>
      <c r="N11" s="102"/>
      <c r="O11" s="102"/>
      <c r="P11" s="102"/>
      <c r="Q11" s="102"/>
      <c r="R11" s="104"/>
      <c r="S11" s="6"/>
      <c r="T11" s="113"/>
      <c r="U11" s="200"/>
      <c r="V11" s="19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43806</v>
      </c>
      <c r="C12" s="58"/>
      <c r="D12" s="102"/>
      <c r="E12" s="102"/>
      <c r="F12" s="102"/>
      <c r="G12" s="102"/>
      <c r="H12" s="173"/>
      <c r="I12" s="113"/>
      <c r="J12" s="105"/>
      <c r="K12" s="102"/>
      <c r="L12" s="103"/>
      <c r="M12" s="102"/>
      <c r="N12" s="102"/>
      <c r="O12" s="102"/>
      <c r="P12" s="102"/>
      <c r="Q12" s="102"/>
      <c r="R12" s="104"/>
      <c r="S12" s="6"/>
      <c r="T12" s="113"/>
      <c r="U12" s="200"/>
      <c r="V12" s="198"/>
      <c r="W12" s="3"/>
      <c r="X12" s="1"/>
      <c r="Y12" s="410" t="s">
        <v>179</v>
      </c>
      <c r="Z12" s="411"/>
      <c r="AA12" s="411"/>
      <c r="AB12" s="412"/>
      <c r="AC12" s="151"/>
      <c r="AD12" s="413" t="s">
        <v>115</v>
      </c>
      <c r="AE12" s="414"/>
      <c r="AF12" s="415"/>
      <c r="AG12" s="16"/>
      <c r="AH12" s="3"/>
      <c r="AI12" s="71"/>
      <c r="AJ12" s="56" t="s">
        <v>33</v>
      </c>
      <c r="AK12" s="59">
        <f t="shared" si="2"/>
        <v>0</v>
      </c>
      <c r="AL12" s="59">
        <f t="shared" si="3"/>
        <v>0</v>
      </c>
      <c r="AM12" s="59">
        <f t="shared" si="0"/>
        <v>0</v>
      </c>
      <c r="AN12" s="59">
        <f t="shared" si="1"/>
        <v>0</v>
      </c>
      <c r="AO12" s="70"/>
      <c r="AP12" s="5"/>
    </row>
    <row r="13" spans="1:42" ht="13">
      <c r="A13" s="179"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01">
        <f>SUMIF($B6:$B12,"&lt;&gt;0",U6:U12)</f>
        <v>0</v>
      </c>
      <c r="V13" s="201">
        <f>SUMIF($B6:$B12,"&lt;&gt;0",V6:V12)</f>
        <v>0</v>
      </c>
      <c r="W13" s="1"/>
      <c r="X13" s="48"/>
      <c r="Y13" s="416" t="s">
        <v>158</v>
      </c>
      <c r="Z13" s="417"/>
      <c r="AA13" s="417"/>
      <c r="AB13" s="143">
        <f>'Timesheet Setup'!G19</f>
        <v>0</v>
      </c>
      <c r="AC13" s="152"/>
      <c r="AD13" s="416" t="s">
        <v>162</v>
      </c>
      <c r="AE13" s="417"/>
      <c r="AF13" s="143">
        <f>'Timesheet Setup'!G23</f>
        <v>0</v>
      </c>
      <c r="AG13" s="47"/>
      <c r="AH13" s="16"/>
      <c r="AI13" s="71"/>
      <c r="AJ13" s="56" t="s">
        <v>34</v>
      </c>
      <c r="AK13" s="188">
        <f>SUM(AK6:AK12)</f>
        <v>0</v>
      </c>
      <c r="AL13" s="188">
        <f t="shared" ref="AL13:AN13" si="5">SUM(AL6:AL12)</f>
        <v>0</v>
      </c>
      <c r="AM13" s="188">
        <f t="shared" si="5"/>
        <v>0</v>
      </c>
      <c r="AN13" s="188">
        <f t="shared" si="5"/>
        <v>0</v>
      </c>
      <c r="AO13" s="70"/>
    </row>
    <row r="14" spans="1:42">
      <c r="S14" s="12"/>
      <c r="T14" s="48"/>
      <c r="U14" s="48"/>
      <c r="V14" s="48"/>
      <c r="W14" s="48"/>
      <c r="X14" s="1"/>
      <c r="Y14" s="401" t="s">
        <v>159</v>
      </c>
      <c r="Z14" s="402"/>
      <c r="AA14" s="402"/>
      <c r="AB14" s="99">
        <f>AE25</f>
        <v>0</v>
      </c>
      <c r="AC14" s="153"/>
      <c r="AD14" s="401" t="s">
        <v>166</v>
      </c>
      <c r="AE14" s="402"/>
      <c r="AF14" s="150">
        <f>AE49</f>
        <v>0</v>
      </c>
      <c r="AG14" s="47"/>
      <c r="AH14" s="47"/>
      <c r="AI14" s="71"/>
      <c r="AJ14" s="70"/>
      <c r="AK14" s="70"/>
      <c r="AL14" s="70"/>
      <c r="AM14" s="70"/>
      <c r="AN14" s="70"/>
      <c r="AO14" s="70"/>
    </row>
    <row r="15" spans="1:42" ht="13.5" thickBot="1">
      <c r="A15" s="3"/>
      <c r="B15" s="181"/>
      <c r="C15" s="181"/>
      <c r="D15" s="181"/>
      <c r="E15" s="181"/>
      <c r="F15" s="181"/>
      <c r="G15" s="181"/>
      <c r="H15" s="181"/>
      <c r="I15" s="181"/>
      <c r="J15" s="181"/>
      <c r="K15" s="181"/>
      <c r="L15" s="181"/>
      <c r="M15" s="181"/>
      <c r="N15" s="181"/>
      <c r="O15" s="181"/>
      <c r="P15" s="181"/>
      <c r="Q15" s="181"/>
      <c r="R15" s="3"/>
      <c r="S15" s="6"/>
      <c r="T15" s="1"/>
      <c r="U15" s="1"/>
      <c r="V15" s="1"/>
      <c r="W15" s="1"/>
      <c r="X15" s="6"/>
      <c r="Y15" s="401" t="s">
        <v>160</v>
      </c>
      <c r="Z15" s="402"/>
      <c r="AA15" s="402"/>
      <c r="AB15" s="99">
        <f>AE24</f>
        <v>0</v>
      </c>
      <c r="AC15" s="154"/>
      <c r="AD15" s="401" t="s">
        <v>163</v>
      </c>
      <c r="AE15" s="402"/>
      <c r="AF15" s="150">
        <f>AE50</f>
        <v>0</v>
      </c>
      <c r="AG15" s="3"/>
      <c r="AH15" s="47"/>
      <c r="AI15" s="71"/>
      <c r="AJ15" s="70"/>
      <c r="AK15" s="74"/>
      <c r="AL15" s="74"/>
      <c r="AM15" s="74"/>
      <c r="AN15" s="70"/>
      <c r="AO15" s="70"/>
    </row>
    <row r="16" spans="1:42" ht="12.75" customHeight="1" thickTop="1">
      <c r="A16" s="425" t="s">
        <v>23</v>
      </c>
      <c r="B16" s="425"/>
      <c r="C16" s="426" t="s">
        <v>185</v>
      </c>
      <c r="D16" s="427"/>
      <c r="E16" s="427"/>
      <c r="F16" s="427"/>
      <c r="G16" s="427"/>
      <c r="H16" s="428"/>
      <c r="I16" s="429" t="s">
        <v>184</v>
      </c>
      <c r="J16" s="430"/>
      <c r="K16" s="431" t="s">
        <v>104</v>
      </c>
      <c r="L16" s="432"/>
      <c r="M16" s="432"/>
      <c r="N16" s="432"/>
      <c r="O16" s="432"/>
      <c r="P16" s="432"/>
      <c r="Q16" s="432"/>
      <c r="R16" s="433"/>
      <c r="S16" s="1"/>
      <c r="T16" s="434" t="s">
        <v>115</v>
      </c>
      <c r="U16" s="435"/>
      <c r="V16" s="436"/>
      <c r="W16" s="6"/>
      <c r="Y16" s="401" t="s">
        <v>161</v>
      </c>
      <c r="Z16" s="402"/>
      <c r="AA16" s="402"/>
      <c r="AB16" s="150">
        <f>AE26</f>
        <v>0</v>
      </c>
      <c r="AC16" s="153"/>
      <c r="AD16" s="401" t="s">
        <v>114</v>
      </c>
      <c r="AE16" s="402"/>
      <c r="AF16" s="150">
        <f>AF52</f>
        <v>0</v>
      </c>
      <c r="AG16" s="3"/>
      <c r="AH16" s="3"/>
      <c r="AI16" s="71"/>
      <c r="AJ16" s="54" t="s">
        <v>22</v>
      </c>
      <c r="AK16" s="403" t="s">
        <v>78</v>
      </c>
      <c r="AL16" s="404"/>
      <c r="AM16" s="404"/>
      <c r="AN16" s="405"/>
      <c r="AO16" s="70"/>
    </row>
    <row r="17" spans="1:41" ht="12.75" customHeight="1" thickBot="1">
      <c r="A17" s="54" t="s">
        <v>25</v>
      </c>
      <c r="B17" s="55" t="s">
        <v>26</v>
      </c>
      <c r="C17" s="54" t="s">
        <v>77</v>
      </c>
      <c r="D17" s="54" t="s">
        <v>88</v>
      </c>
      <c r="E17" s="54" t="s">
        <v>89</v>
      </c>
      <c r="F17" s="54" t="s">
        <v>90</v>
      </c>
      <c r="G17" s="54" t="s">
        <v>99</v>
      </c>
      <c r="H17" s="193" t="s">
        <v>100</v>
      </c>
      <c r="I17" s="176" t="s">
        <v>102</v>
      </c>
      <c r="J17" s="175" t="s">
        <v>84</v>
      </c>
      <c r="K17" s="54" t="s">
        <v>183</v>
      </c>
      <c r="L17" s="194" t="s">
        <v>5</v>
      </c>
      <c r="M17" s="54" t="s">
        <v>7</v>
      </c>
      <c r="N17" s="54" t="s">
        <v>14</v>
      </c>
      <c r="O17" s="54" t="s">
        <v>11</v>
      </c>
      <c r="P17" s="54" t="s">
        <v>47</v>
      </c>
      <c r="Q17" s="403" t="s">
        <v>94</v>
      </c>
      <c r="R17" s="405"/>
      <c r="S17" s="1"/>
      <c r="T17" s="112" t="s">
        <v>85</v>
      </c>
      <c r="U17" s="199" t="s">
        <v>110</v>
      </c>
      <c r="V17" s="197" t="s">
        <v>114</v>
      </c>
      <c r="X17" s="6"/>
      <c r="Y17" s="440" t="s">
        <v>12</v>
      </c>
      <c r="Z17" s="441"/>
      <c r="AA17" s="441"/>
      <c r="AB17" s="35">
        <f>SUM(AB13+AB14+AB15-AB16)</f>
        <v>0</v>
      </c>
      <c r="AC17" s="153"/>
      <c r="AD17" s="440" t="s">
        <v>164</v>
      </c>
      <c r="AE17" s="441"/>
      <c r="AF17" s="156">
        <f>(AF13+AF14)-(AF15+AF16)</f>
        <v>0</v>
      </c>
      <c r="AG17" s="3"/>
      <c r="AH17" s="3"/>
      <c r="AI17" s="75"/>
      <c r="AJ17" s="54" t="s">
        <v>25</v>
      </c>
      <c r="AK17" s="54" t="s">
        <v>79</v>
      </c>
      <c r="AL17" s="54" t="s">
        <v>80</v>
      </c>
      <c r="AM17" s="54" t="s">
        <v>85</v>
      </c>
      <c r="AN17" s="54" t="s">
        <v>89</v>
      </c>
      <c r="AO17" s="70"/>
    </row>
    <row r="18" spans="1:41" ht="14" thickTop="1" thickBot="1">
      <c r="A18" s="53" t="s">
        <v>27</v>
      </c>
      <c r="B18" s="63">
        <f>IF(B12&lt;&gt;0,IF(SUM(B12+1)&gt;$AE$10,0, SUM(B12+1)),0)</f>
        <v>43807</v>
      </c>
      <c r="C18" s="58"/>
      <c r="D18" s="102"/>
      <c r="E18" s="102"/>
      <c r="F18" s="102"/>
      <c r="G18" s="102"/>
      <c r="H18" s="102"/>
      <c r="I18" s="174"/>
      <c r="J18" s="105"/>
      <c r="K18" s="102"/>
      <c r="L18" s="102"/>
      <c r="M18" s="102"/>
      <c r="N18" s="102"/>
      <c r="O18" s="102"/>
      <c r="P18" s="102"/>
      <c r="Q18" s="102"/>
      <c r="R18" s="104"/>
      <c r="S18" s="3"/>
      <c r="T18" s="113"/>
      <c r="U18" s="200"/>
      <c r="V18" s="19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43808</v>
      </c>
      <c r="C19" s="58"/>
      <c r="D19" s="102"/>
      <c r="E19" s="102"/>
      <c r="F19" s="102"/>
      <c r="G19" s="102"/>
      <c r="H19" s="102"/>
      <c r="I19" s="174"/>
      <c r="J19" s="105"/>
      <c r="K19" s="102"/>
      <c r="L19" s="102"/>
      <c r="M19" s="102"/>
      <c r="N19" s="102"/>
      <c r="O19" s="102"/>
      <c r="P19" s="102"/>
      <c r="Q19" s="102"/>
      <c r="R19" s="104"/>
      <c r="S19" s="3"/>
      <c r="T19" s="113"/>
      <c r="U19" s="200"/>
      <c r="V19" s="198"/>
      <c r="W19" s="6"/>
      <c r="X19" s="6"/>
      <c r="Y19" s="413" t="s">
        <v>0</v>
      </c>
      <c r="Z19" s="414"/>
      <c r="AA19" s="414"/>
      <c r="AB19" s="414"/>
      <c r="AC19" s="414"/>
      <c r="AD19" s="414"/>
      <c r="AE19" s="414"/>
      <c r="AF19" s="415"/>
      <c r="AG19" s="3"/>
      <c r="AH19" s="49"/>
      <c r="AI19" s="71"/>
      <c r="AJ19" s="56" t="s">
        <v>28</v>
      </c>
      <c r="AK19" s="59">
        <f t="shared" ref="AK19:AK24" si="9">I19</f>
        <v>0</v>
      </c>
      <c r="AL19" s="59">
        <f t="shared" ref="AL19:AL24" si="10">K19</f>
        <v>0</v>
      </c>
      <c r="AM19" s="59">
        <f t="shared" si="6"/>
        <v>0</v>
      </c>
      <c r="AN19" s="59">
        <f t="shared" si="7"/>
        <v>0</v>
      </c>
      <c r="AO19" s="70"/>
    </row>
    <row r="20" spans="1:41" ht="13">
      <c r="A20" s="53" t="s">
        <v>29</v>
      </c>
      <c r="B20" s="63">
        <f t="shared" si="8"/>
        <v>43809</v>
      </c>
      <c r="C20" s="58"/>
      <c r="D20" s="102"/>
      <c r="E20" s="102"/>
      <c r="F20" s="102"/>
      <c r="G20" s="102"/>
      <c r="H20" s="102"/>
      <c r="I20" s="174"/>
      <c r="J20" s="105"/>
      <c r="K20" s="102"/>
      <c r="L20" s="102"/>
      <c r="M20" s="102"/>
      <c r="N20" s="102"/>
      <c r="O20" s="102"/>
      <c r="P20" s="102"/>
      <c r="Q20" s="102"/>
      <c r="R20" s="104"/>
      <c r="S20" s="3"/>
      <c r="T20" s="113"/>
      <c r="U20" s="200"/>
      <c r="V20" s="19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ht="13">
      <c r="A21" s="53" t="s">
        <v>30</v>
      </c>
      <c r="B21" s="63">
        <f t="shared" si="8"/>
        <v>43810</v>
      </c>
      <c r="C21" s="58"/>
      <c r="D21" s="102"/>
      <c r="E21" s="102"/>
      <c r="F21" s="102"/>
      <c r="G21" s="102"/>
      <c r="H21" s="102"/>
      <c r="I21" s="174"/>
      <c r="J21" s="105"/>
      <c r="K21" s="102"/>
      <c r="L21" s="102"/>
      <c r="M21" s="102"/>
      <c r="N21" s="102"/>
      <c r="O21" s="102"/>
      <c r="P21" s="102"/>
      <c r="Q21" s="102"/>
      <c r="R21" s="104"/>
      <c r="S21" s="3"/>
      <c r="T21" s="113"/>
      <c r="U21" s="200"/>
      <c r="V21" s="198"/>
      <c r="W21" s="6"/>
      <c r="X21" s="6"/>
      <c r="Y21" s="43" t="s">
        <v>42</v>
      </c>
      <c r="Z21" s="437" t="s">
        <v>19</v>
      </c>
      <c r="AA21" s="438"/>
      <c r="AB21" s="438"/>
      <c r="AC21" s="43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ht="13">
      <c r="A22" s="53" t="s">
        <v>31</v>
      </c>
      <c r="B22" s="63">
        <f t="shared" si="8"/>
        <v>43811</v>
      </c>
      <c r="C22" s="58"/>
      <c r="D22" s="102"/>
      <c r="E22" s="102"/>
      <c r="F22" s="102"/>
      <c r="G22" s="102"/>
      <c r="H22" s="102"/>
      <c r="I22" s="174"/>
      <c r="J22" s="105"/>
      <c r="K22" s="102"/>
      <c r="L22" s="102"/>
      <c r="M22" s="102"/>
      <c r="N22" s="102"/>
      <c r="O22" s="102"/>
      <c r="P22" s="102"/>
      <c r="Q22" s="102"/>
      <c r="R22" s="104"/>
      <c r="S22" s="3"/>
      <c r="T22" s="113"/>
      <c r="U22" s="200"/>
      <c r="V22" s="198"/>
      <c r="W22" s="6"/>
      <c r="X22" s="12"/>
      <c r="Y22" s="38" t="s">
        <v>41</v>
      </c>
      <c r="Z22" s="437" t="s">
        <v>20</v>
      </c>
      <c r="AA22" s="438"/>
      <c r="AB22" s="438"/>
      <c r="AC22" s="43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43812</v>
      </c>
      <c r="C23" s="58"/>
      <c r="D23" s="102"/>
      <c r="E23" s="102"/>
      <c r="F23" s="102"/>
      <c r="G23" s="102"/>
      <c r="H23" s="102"/>
      <c r="I23" s="174"/>
      <c r="J23" s="105"/>
      <c r="K23" s="102"/>
      <c r="L23" s="102"/>
      <c r="M23" s="102"/>
      <c r="N23" s="102"/>
      <c r="O23" s="102"/>
      <c r="P23" s="102"/>
      <c r="Q23" s="102"/>
      <c r="R23" s="104"/>
      <c r="S23" s="3"/>
      <c r="T23" s="113"/>
      <c r="U23" s="200"/>
      <c r="V23" s="198"/>
      <c r="W23" s="12"/>
      <c r="X23" s="12"/>
      <c r="Y23" s="82" t="s">
        <v>43</v>
      </c>
      <c r="Z23" s="442" t="s">
        <v>21</v>
      </c>
      <c r="AA23" s="443"/>
      <c r="AB23" s="443"/>
      <c r="AC23" s="44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43813</v>
      </c>
      <c r="C24" s="58"/>
      <c r="D24" s="102"/>
      <c r="E24" s="102"/>
      <c r="F24" s="102"/>
      <c r="G24" s="102"/>
      <c r="H24" s="102"/>
      <c r="I24" s="174"/>
      <c r="J24" s="105"/>
      <c r="K24" s="102"/>
      <c r="L24" s="102"/>
      <c r="M24" s="102"/>
      <c r="N24" s="102"/>
      <c r="O24" s="102"/>
      <c r="P24" s="102"/>
      <c r="Q24" s="102"/>
      <c r="R24" s="104"/>
      <c r="S24" s="3"/>
      <c r="T24" s="113"/>
      <c r="U24" s="200"/>
      <c r="V24" s="198"/>
      <c r="W24" s="12"/>
      <c r="X24" s="6"/>
      <c r="Y24" s="81" t="s">
        <v>39</v>
      </c>
      <c r="Z24" s="445" t="s">
        <v>18</v>
      </c>
      <c r="AA24" s="446"/>
      <c r="AB24" s="446"/>
      <c r="AC24" s="447"/>
      <c r="AD24" s="89" t="s">
        <v>102</v>
      </c>
      <c r="AE24" s="14">
        <f>IF(SUM(C13:E13)&lt;=(40),AK13+AN13,AN13)+
IF(SUM(C25,D25,E25)&lt;=40,AK25+AN25,AN25)+
IF(SUM(C37,D37,E37)&lt;=40,AK37+AN37,AN37)+
IF(SUM(C49,D49,E49)&lt;=40,AK49+AN49,AN49)</f>
        <v>0</v>
      </c>
      <c r="AF24" s="39">
        <f>AE24</f>
        <v>0</v>
      </c>
      <c r="AG24" s="3"/>
      <c r="AH24" s="3"/>
      <c r="AI24" s="71"/>
      <c r="AJ24" s="56" t="s">
        <v>33</v>
      </c>
      <c r="AK24" s="59">
        <f t="shared" si="9"/>
        <v>0</v>
      </c>
      <c r="AL24" s="59">
        <f t="shared" si="10"/>
        <v>0</v>
      </c>
      <c r="AM24" s="59">
        <f t="shared" si="6"/>
        <v>0</v>
      </c>
      <c r="AN24" s="59">
        <f t="shared" si="7"/>
        <v>0</v>
      </c>
      <c r="AO24" s="70"/>
    </row>
    <row r="25" spans="1:41" ht="13">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01">
        <f>SUMIF($B18:$B24,"&lt;&gt;0",U18:U24)</f>
        <v>0</v>
      </c>
      <c r="V25" s="201">
        <f>SUMIF($B18:$B24,"&lt;&gt;0",V18:V24)</f>
        <v>0</v>
      </c>
      <c r="W25" s="6"/>
      <c r="X25" s="1"/>
      <c r="Y25" s="42" t="s">
        <v>38</v>
      </c>
      <c r="Z25" s="437" t="s">
        <v>15</v>
      </c>
      <c r="AA25" s="438"/>
      <c r="AB25" s="438"/>
      <c r="AC25" s="439"/>
      <c r="AD25" s="89" t="s">
        <v>102</v>
      </c>
      <c r="AE25" s="14">
        <f>IF($C$13+$D$13+$E$13&gt;40,(AK13)*1.5,0)+
IF($C$25+$D$25+$E$25&gt;40,(AK25)*1.5,0)+
IF($C$37+$D$37+$E$37&gt;40,(AK37)*1.5,0)+
IF($C$49+$D$49+$E$49&gt;40,(AK49)*1.5,0)</f>
        <v>0</v>
      </c>
      <c r="AF25" s="39">
        <f>IF(AE25&gt;0,AE25/1.5,0)</f>
        <v>0</v>
      </c>
      <c r="AG25" s="3"/>
      <c r="AH25" s="3"/>
      <c r="AI25" s="71"/>
      <c r="AJ25" s="56" t="s">
        <v>34</v>
      </c>
      <c r="AK25" s="188">
        <f>SUM(AK18:AK24)</f>
        <v>0</v>
      </c>
      <c r="AL25" s="188">
        <f t="shared" ref="AL25" si="12">SUM(AL18:AL24)</f>
        <v>0</v>
      </c>
      <c r="AM25" s="188">
        <f t="shared" ref="AM25" si="13">SUM(AM18:AM24)</f>
        <v>0</v>
      </c>
      <c r="AN25" s="188">
        <f t="shared" ref="AN25" si="14">SUM(AN18:AN24)</f>
        <v>0</v>
      </c>
      <c r="AO25" s="70"/>
    </row>
    <row r="26" spans="1:41" ht="13">
      <c r="S26" s="3"/>
      <c r="T26" s="1"/>
      <c r="U26" s="1"/>
      <c r="V26" s="1"/>
      <c r="W26" s="1"/>
      <c r="X26" s="3"/>
      <c r="Y26" s="41" t="s">
        <v>57</v>
      </c>
      <c r="Z26" s="437" t="s">
        <v>53</v>
      </c>
      <c r="AA26" s="438"/>
      <c r="AB26" s="438"/>
      <c r="AC26" s="439"/>
      <c r="AD26" s="89" t="s">
        <v>183</v>
      </c>
      <c r="AE26" s="202">
        <f>AL13+AL25+AL37+AL49</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58">
        <v>75</v>
      </c>
      <c r="Z27" s="448" t="s">
        <v>46</v>
      </c>
      <c r="AA27" s="449"/>
      <c r="AB27" s="449"/>
      <c r="AC27" s="450"/>
      <c r="AD27" s="144"/>
      <c r="AE27" s="144"/>
      <c r="AF27" s="145"/>
      <c r="AG27" s="3"/>
      <c r="AH27" s="3"/>
      <c r="AI27" s="71"/>
      <c r="AJ27" s="70"/>
      <c r="AK27" s="68"/>
      <c r="AL27" s="68"/>
      <c r="AM27" s="68"/>
      <c r="AN27" s="70"/>
      <c r="AO27" s="70"/>
    </row>
    <row r="28" spans="1:41" ht="12.75" customHeight="1" thickTop="1" thickBot="1">
      <c r="A28" s="425" t="s">
        <v>24</v>
      </c>
      <c r="B28" s="425"/>
      <c r="C28" s="426" t="s">
        <v>185</v>
      </c>
      <c r="D28" s="427"/>
      <c r="E28" s="427"/>
      <c r="F28" s="427"/>
      <c r="G28" s="427"/>
      <c r="H28" s="428"/>
      <c r="I28" s="429" t="s">
        <v>184</v>
      </c>
      <c r="J28" s="430"/>
      <c r="K28" s="431" t="s">
        <v>104</v>
      </c>
      <c r="L28" s="432"/>
      <c r="M28" s="432"/>
      <c r="N28" s="432"/>
      <c r="O28" s="432"/>
      <c r="P28" s="432"/>
      <c r="Q28" s="432"/>
      <c r="R28" s="433"/>
      <c r="S28" s="3"/>
      <c r="T28" s="434" t="s">
        <v>115</v>
      </c>
      <c r="U28" s="435"/>
      <c r="V28" s="436"/>
      <c r="W28" s="3"/>
      <c r="Y28" s="91" t="s">
        <v>74</v>
      </c>
      <c r="Z28" s="451" t="s">
        <v>93</v>
      </c>
      <c r="AA28" s="452"/>
      <c r="AB28" s="452"/>
      <c r="AC28" s="453"/>
      <c r="AD28" s="92" t="s">
        <v>89</v>
      </c>
      <c r="AE28" s="98">
        <f>SUM($E$13+E25+E37+E49)</f>
        <v>0</v>
      </c>
      <c r="AF28" s="93">
        <f>AE28</f>
        <v>0</v>
      </c>
      <c r="AG28" s="3"/>
      <c r="AH28" s="3"/>
      <c r="AI28" s="71"/>
      <c r="AJ28" s="54" t="s">
        <v>22</v>
      </c>
      <c r="AK28" s="403" t="s">
        <v>78</v>
      </c>
      <c r="AL28" s="404"/>
      <c r="AM28" s="404"/>
      <c r="AN28" s="405"/>
      <c r="AO28" s="70"/>
    </row>
    <row r="29" spans="1:41" ht="14.25" customHeight="1" thickTop="1">
      <c r="A29" s="54" t="s">
        <v>25</v>
      </c>
      <c r="B29" s="55" t="s">
        <v>26</v>
      </c>
      <c r="C29" s="54" t="s">
        <v>77</v>
      </c>
      <c r="D29" s="54" t="s">
        <v>88</v>
      </c>
      <c r="E29" s="54" t="s">
        <v>89</v>
      </c>
      <c r="F29" s="54" t="s">
        <v>90</v>
      </c>
      <c r="G29" s="54" t="s">
        <v>99</v>
      </c>
      <c r="H29" s="193" t="s">
        <v>100</v>
      </c>
      <c r="I29" s="176" t="s">
        <v>102</v>
      </c>
      <c r="J29" s="175" t="s">
        <v>84</v>
      </c>
      <c r="K29" s="54" t="s">
        <v>183</v>
      </c>
      <c r="L29" s="194" t="s">
        <v>5</v>
      </c>
      <c r="M29" s="54" t="s">
        <v>7</v>
      </c>
      <c r="N29" s="54" t="s">
        <v>14</v>
      </c>
      <c r="O29" s="54" t="s">
        <v>11</v>
      </c>
      <c r="P29" s="54" t="s">
        <v>47</v>
      </c>
      <c r="Q29" s="403" t="s">
        <v>94</v>
      </c>
      <c r="R29" s="405"/>
      <c r="S29" s="1"/>
      <c r="T29" s="112" t="s">
        <v>85</v>
      </c>
      <c r="U29" s="199" t="s">
        <v>110</v>
      </c>
      <c r="V29" s="197" t="s">
        <v>114</v>
      </c>
      <c r="X29" s="3"/>
      <c r="Y29" s="88" t="s">
        <v>61</v>
      </c>
      <c r="Z29" s="445" t="s">
        <v>58</v>
      </c>
      <c r="AA29" s="446"/>
      <c r="AB29" s="446"/>
      <c r="AC29" s="447"/>
      <c r="AD29" s="89" t="s">
        <v>90</v>
      </c>
      <c r="AE29" s="90">
        <f>IF($AF$7=94,F$13+F$25+F$37+F$49+F$61,0)</f>
        <v>0</v>
      </c>
      <c r="AF29" s="86">
        <f>AE29</f>
        <v>0</v>
      </c>
      <c r="AG29" s="3"/>
      <c r="AH29" s="3"/>
      <c r="AI29" s="71"/>
      <c r="AJ29" s="54" t="s">
        <v>25</v>
      </c>
      <c r="AK29" s="54" t="s">
        <v>79</v>
      </c>
      <c r="AL29" s="54" t="s">
        <v>80</v>
      </c>
      <c r="AM29" s="54" t="s">
        <v>85</v>
      </c>
      <c r="AN29" s="54" t="s">
        <v>89</v>
      </c>
      <c r="AO29" s="70"/>
    </row>
    <row r="30" spans="1:41" ht="13">
      <c r="A30" s="53" t="s">
        <v>27</v>
      </c>
      <c r="B30" s="63">
        <f>IF(B24&lt;&gt;0,IF(SUM(B24+1)&gt;$AE$10,0, SUM(B24+1)),0)</f>
        <v>43814</v>
      </c>
      <c r="C30" s="58"/>
      <c r="D30" s="102"/>
      <c r="E30" s="102"/>
      <c r="F30" s="102"/>
      <c r="G30" s="102"/>
      <c r="H30" s="102"/>
      <c r="I30" s="174"/>
      <c r="J30" s="105"/>
      <c r="K30" s="102"/>
      <c r="L30" s="102"/>
      <c r="M30" s="102"/>
      <c r="N30" s="102"/>
      <c r="O30" s="102"/>
      <c r="P30" s="102"/>
      <c r="Q30" s="102"/>
      <c r="R30" s="104"/>
      <c r="S30" s="3"/>
      <c r="T30" s="113"/>
      <c r="U30" s="200"/>
      <c r="V30" s="198"/>
      <c r="W30" s="3"/>
      <c r="X30" s="3"/>
      <c r="Y30" s="44" t="s">
        <v>62</v>
      </c>
      <c r="Z30" s="437" t="s">
        <v>59</v>
      </c>
      <c r="AA30" s="438"/>
      <c r="AB30" s="438"/>
      <c r="AC30" s="439"/>
      <c r="AD30" s="13" t="s">
        <v>90</v>
      </c>
      <c r="AE30" s="14">
        <f>IF($AF$7=2,F$13+F$25+F$37+F$49+F$61,0)</f>
        <v>0</v>
      </c>
      <c r="AF30" s="39">
        <f>AE30</f>
        <v>0</v>
      </c>
      <c r="AG30" s="3"/>
      <c r="AH30" s="3"/>
      <c r="AI30" s="71"/>
      <c r="AJ30" s="56" t="s">
        <v>27</v>
      </c>
      <c r="AK30" s="59">
        <f>I30</f>
        <v>0</v>
      </c>
      <c r="AL30" s="59">
        <f>K30</f>
        <v>0</v>
      </c>
      <c r="AM30" s="59">
        <f t="shared" ref="AM30:AM36" si="15">IF($U$13&gt;0,T30,0)</f>
        <v>0</v>
      </c>
      <c r="AN30" s="59">
        <f t="shared" ref="AN30:AN36" si="16">IF(E30&gt;8,8,E30)</f>
        <v>0</v>
      </c>
      <c r="AO30" s="70"/>
    </row>
    <row r="31" spans="1:41" ht="13">
      <c r="A31" s="53" t="s">
        <v>28</v>
      </c>
      <c r="B31" s="63">
        <f t="shared" ref="B31:B36" si="17">IF(B30&lt;&gt;0,IF(SUM(B30+1)&gt;$AE$10,0, SUM(B30+1)),0)</f>
        <v>43815</v>
      </c>
      <c r="C31" s="58"/>
      <c r="D31" s="102"/>
      <c r="E31" s="102"/>
      <c r="F31" s="102"/>
      <c r="G31" s="102"/>
      <c r="H31" s="102"/>
      <c r="I31" s="174"/>
      <c r="J31" s="105"/>
      <c r="K31" s="102"/>
      <c r="L31" s="102"/>
      <c r="M31" s="102"/>
      <c r="N31" s="102"/>
      <c r="O31" s="102"/>
      <c r="P31" s="102"/>
      <c r="Q31" s="102"/>
      <c r="R31" s="104"/>
      <c r="S31" s="3"/>
      <c r="T31" s="113"/>
      <c r="U31" s="200"/>
      <c r="V31" s="198"/>
      <c r="W31" s="3"/>
      <c r="X31" s="3"/>
      <c r="Y31" s="44" t="s">
        <v>63</v>
      </c>
      <c r="Z31" s="437" t="s">
        <v>60</v>
      </c>
      <c r="AA31" s="438"/>
      <c r="AB31" s="438"/>
      <c r="AC31" s="439"/>
      <c r="AD31" s="13" t="s">
        <v>90</v>
      </c>
      <c r="AE31" s="14">
        <f>IF($AF$7=3,F$13+F$25+F$37+F$49+F$61,0)</f>
        <v>0</v>
      </c>
      <c r="AF31" s="39">
        <f>AE31</f>
        <v>0</v>
      </c>
      <c r="AG31" s="3"/>
      <c r="AH31" s="3"/>
      <c r="AI31" s="71"/>
      <c r="AJ31" s="56" t="s">
        <v>28</v>
      </c>
      <c r="AK31" s="59">
        <f t="shared" ref="AK31:AK36" si="18">I31</f>
        <v>0</v>
      </c>
      <c r="AL31" s="59">
        <f t="shared" ref="AL31:AL36" si="19">K31</f>
        <v>0</v>
      </c>
      <c r="AM31" s="59">
        <f t="shared" si="15"/>
        <v>0</v>
      </c>
      <c r="AN31" s="59">
        <f t="shared" si="16"/>
        <v>0</v>
      </c>
      <c r="AO31" s="70"/>
    </row>
    <row r="32" spans="1:41" ht="13">
      <c r="A32" s="53" t="s">
        <v>29</v>
      </c>
      <c r="B32" s="63">
        <f t="shared" si="17"/>
        <v>43816</v>
      </c>
      <c r="C32" s="58"/>
      <c r="D32" s="102"/>
      <c r="E32" s="102"/>
      <c r="F32" s="102"/>
      <c r="G32" s="102"/>
      <c r="H32" s="102"/>
      <c r="I32" s="174"/>
      <c r="J32" s="105"/>
      <c r="K32" s="102"/>
      <c r="L32" s="102"/>
      <c r="M32" s="102"/>
      <c r="N32" s="102"/>
      <c r="O32" s="102"/>
      <c r="P32" s="102"/>
      <c r="Q32" s="102"/>
      <c r="R32" s="104"/>
      <c r="S32" s="3"/>
      <c r="T32" s="113"/>
      <c r="U32" s="200"/>
      <c r="V32" s="198"/>
      <c r="W32" s="3"/>
      <c r="X32" s="3"/>
      <c r="Y32" s="44" t="s">
        <v>64</v>
      </c>
      <c r="Z32" s="437" t="s">
        <v>69</v>
      </c>
      <c r="AA32" s="438"/>
      <c r="AB32" s="438"/>
      <c r="AC32" s="439"/>
      <c r="AD32" s="13" t="s">
        <v>99</v>
      </c>
      <c r="AE32" s="14">
        <f>SUM(G13+G25+G37+G49)*1.5</f>
        <v>0</v>
      </c>
      <c r="AF32" s="39">
        <f>AE32/1.5</f>
        <v>0</v>
      </c>
      <c r="AG32" s="3"/>
      <c r="AH32" s="3"/>
      <c r="AI32" s="71"/>
      <c r="AJ32" s="56" t="s">
        <v>29</v>
      </c>
      <c r="AK32" s="59">
        <f t="shared" si="18"/>
        <v>0</v>
      </c>
      <c r="AL32" s="59">
        <f t="shared" si="19"/>
        <v>0</v>
      </c>
      <c r="AM32" s="59">
        <f t="shared" si="15"/>
        <v>0</v>
      </c>
      <c r="AN32" s="59">
        <f t="shared" si="16"/>
        <v>0</v>
      </c>
      <c r="AO32" s="70"/>
    </row>
    <row r="33" spans="1:41" ht="13.5" thickBot="1">
      <c r="A33" s="53" t="s">
        <v>30</v>
      </c>
      <c r="B33" s="63">
        <f t="shared" si="17"/>
        <v>43817</v>
      </c>
      <c r="C33" s="58"/>
      <c r="D33" s="102"/>
      <c r="E33" s="102"/>
      <c r="F33" s="102"/>
      <c r="G33" s="102"/>
      <c r="H33" s="102"/>
      <c r="I33" s="174"/>
      <c r="J33" s="105"/>
      <c r="K33" s="102"/>
      <c r="L33" s="102"/>
      <c r="M33" s="102"/>
      <c r="N33" s="102"/>
      <c r="O33" s="102"/>
      <c r="P33" s="102"/>
      <c r="Q33" s="102"/>
      <c r="R33" s="104"/>
      <c r="S33" s="3"/>
      <c r="T33" s="113"/>
      <c r="U33" s="200"/>
      <c r="V33" s="198"/>
      <c r="W33" s="3"/>
      <c r="X33" s="3"/>
      <c r="Y33" s="95" t="s">
        <v>68</v>
      </c>
      <c r="Z33" s="442" t="s">
        <v>70</v>
      </c>
      <c r="AA33" s="443"/>
      <c r="AB33" s="443"/>
      <c r="AC33" s="444"/>
      <c r="AD33" s="83" t="s">
        <v>100</v>
      </c>
      <c r="AE33" s="84">
        <f>SUM(H13+H25+H37+H49)</f>
        <v>0</v>
      </c>
      <c r="AF33" s="85">
        <f>AE33</f>
        <v>0</v>
      </c>
      <c r="AG33" s="3"/>
      <c r="AH33" s="3"/>
      <c r="AI33" s="71"/>
      <c r="AJ33" s="56" t="s">
        <v>30</v>
      </c>
      <c r="AK33" s="59">
        <f t="shared" si="18"/>
        <v>0</v>
      </c>
      <c r="AL33" s="59">
        <f t="shared" si="19"/>
        <v>0</v>
      </c>
      <c r="AM33" s="59">
        <f t="shared" si="15"/>
        <v>0</v>
      </c>
      <c r="AN33" s="59">
        <f t="shared" si="16"/>
        <v>0</v>
      </c>
      <c r="AO33" s="70"/>
    </row>
    <row r="34" spans="1:41" ht="13.5" thickTop="1">
      <c r="A34" s="53" t="s">
        <v>31</v>
      </c>
      <c r="B34" s="63">
        <f t="shared" si="17"/>
        <v>43818</v>
      </c>
      <c r="C34" s="58"/>
      <c r="D34" s="102"/>
      <c r="E34" s="102"/>
      <c r="F34" s="102"/>
      <c r="G34" s="102"/>
      <c r="H34" s="102"/>
      <c r="I34" s="174"/>
      <c r="J34" s="105"/>
      <c r="K34" s="102"/>
      <c r="L34" s="102"/>
      <c r="M34" s="102"/>
      <c r="N34" s="102"/>
      <c r="O34" s="102"/>
      <c r="P34" s="102"/>
      <c r="Q34" s="102"/>
      <c r="R34" s="104"/>
      <c r="S34" s="3"/>
      <c r="T34" s="113"/>
      <c r="U34" s="200"/>
      <c r="V34" s="198"/>
      <c r="W34" s="3"/>
      <c r="X34" s="3"/>
      <c r="Y34" s="94" t="s">
        <v>48</v>
      </c>
      <c r="Z34" s="445" t="s">
        <v>50</v>
      </c>
      <c r="AA34" s="446"/>
      <c r="AB34" s="446"/>
      <c r="AC34" s="447"/>
      <c r="AD34" s="89" t="s">
        <v>52</v>
      </c>
      <c r="AE34" s="90">
        <f>IF(SUM(C13:E13)&lt;=(40),J13)+
IF(SUM(C25,D25,E25)&lt;=40,J25)+
IF(SUM(C37,D37,E37)&lt;=40,J37)+
IF(SUM(C49,D49,E49)&lt;=40,J49)</f>
        <v>0</v>
      </c>
      <c r="AF34" s="86">
        <f>AE34</f>
        <v>0</v>
      </c>
      <c r="AG34" s="3"/>
      <c r="AH34" s="3"/>
      <c r="AI34" s="71"/>
      <c r="AJ34" s="56" t="s">
        <v>31</v>
      </c>
      <c r="AK34" s="59">
        <f t="shared" si="18"/>
        <v>0</v>
      </c>
      <c r="AL34" s="59">
        <f t="shared" si="19"/>
        <v>0</v>
      </c>
      <c r="AM34" s="59">
        <f t="shared" si="15"/>
        <v>0</v>
      </c>
      <c r="AN34" s="59">
        <f t="shared" si="16"/>
        <v>0</v>
      </c>
      <c r="AO34" s="70"/>
    </row>
    <row r="35" spans="1:41" ht="13.5" thickBot="1">
      <c r="A35" s="53" t="s">
        <v>32</v>
      </c>
      <c r="B35" s="63">
        <f t="shared" si="17"/>
        <v>43819</v>
      </c>
      <c r="C35" s="58"/>
      <c r="D35" s="102"/>
      <c r="E35" s="102"/>
      <c r="F35" s="102"/>
      <c r="G35" s="102"/>
      <c r="H35" s="102"/>
      <c r="I35" s="174"/>
      <c r="J35" s="105"/>
      <c r="K35" s="102"/>
      <c r="L35" s="102"/>
      <c r="M35" s="102"/>
      <c r="N35" s="102"/>
      <c r="O35" s="102"/>
      <c r="P35" s="102"/>
      <c r="Q35" s="102"/>
      <c r="R35" s="104"/>
      <c r="S35" s="3"/>
      <c r="T35" s="113"/>
      <c r="U35" s="200"/>
      <c r="V35" s="198"/>
      <c r="W35" s="3"/>
      <c r="X35" s="3"/>
      <c r="Y35" s="64" t="s">
        <v>49</v>
      </c>
      <c r="Z35" s="442" t="s">
        <v>51</v>
      </c>
      <c r="AA35" s="443"/>
      <c r="AB35" s="443"/>
      <c r="AC35" s="444"/>
      <c r="AD35" s="87" t="s">
        <v>52</v>
      </c>
      <c r="AE35" s="106">
        <f>IF($C$13+$D$13+$E$13&gt;40,(J13)*1.5,0)+
IF($C$25+$D$25+$E$25&gt;40,(J25)*1.5,0)+
IF($C$37+$D$37+$E$37&gt;40,(J37)*1.5,0)+
IF($C$49+$D$49+$E$49&gt;40,(J49)*1.5,0)</f>
        <v>0</v>
      </c>
      <c r="AF35" s="107">
        <f>AE35/1.5</f>
        <v>0</v>
      </c>
      <c r="AG35" s="3"/>
      <c r="AH35" s="3"/>
      <c r="AI35" s="71"/>
      <c r="AJ35" s="56" t="s">
        <v>32</v>
      </c>
      <c r="AK35" s="59">
        <f t="shared" si="18"/>
        <v>0</v>
      </c>
      <c r="AL35" s="59">
        <f t="shared" si="19"/>
        <v>0</v>
      </c>
      <c r="AM35" s="59">
        <f t="shared" si="15"/>
        <v>0</v>
      </c>
      <c r="AN35" s="59">
        <f t="shared" si="16"/>
        <v>0</v>
      </c>
      <c r="AO35" s="70"/>
    </row>
    <row r="36" spans="1:41" ht="14" thickTop="1" thickBot="1">
      <c r="A36" s="53" t="s">
        <v>33</v>
      </c>
      <c r="B36" s="63">
        <f t="shared" si="17"/>
        <v>43820</v>
      </c>
      <c r="C36" s="58"/>
      <c r="D36" s="102"/>
      <c r="E36" s="102"/>
      <c r="F36" s="102"/>
      <c r="G36" s="102"/>
      <c r="H36" s="102"/>
      <c r="I36" s="174"/>
      <c r="J36" s="105"/>
      <c r="K36" s="102"/>
      <c r="L36" s="102"/>
      <c r="M36" s="102"/>
      <c r="N36" s="102"/>
      <c r="O36" s="102"/>
      <c r="P36" s="102"/>
      <c r="Q36" s="102"/>
      <c r="R36" s="104"/>
      <c r="S36" s="3"/>
      <c r="T36" s="113"/>
      <c r="U36" s="200"/>
      <c r="V36" s="198"/>
      <c r="W36" s="3"/>
      <c r="X36" s="3"/>
      <c r="Y36" s="158"/>
      <c r="Z36" s="454" t="s">
        <v>182</v>
      </c>
      <c r="AA36" s="455"/>
      <c r="AB36" s="455"/>
      <c r="AC36" s="456"/>
      <c r="AD36" s="172" t="s">
        <v>180</v>
      </c>
      <c r="AE36" s="273">
        <f>SUMIFS(Q:Q,R:R,"EC",B:B,"&lt;&gt;0")</f>
        <v>0</v>
      </c>
      <c r="AF36" s="274">
        <f>AE36</f>
        <v>0</v>
      </c>
      <c r="AG36" s="3"/>
      <c r="AH36" s="3"/>
      <c r="AI36" s="71"/>
      <c r="AJ36" s="56" t="s">
        <v>33</v>
      </c>
      <c r="AK36" s="59">
        <f t="shared" si="18"/>
        <v>0</v>
      </c>
      <c r="AL36" s="59">
        <f t="shared" si="19"/>
        <v>0</v>
      </c>
      <c r="AM36" s="59">
        <f t="shared" si="15"/>
        <v>0</v>
      </c>
      <c r="AN36" s="59">
        <f t="shared" si="16"/>
        <v>0</v>
      </c>
      <c r="AO36" s="70"/>
    </row>
    <row r="37" spans="1:41" ht="14" thickTop="1" thickBot="1">
      <c r="A37" s="62" t="s">
        <v>34</v>
      </c>
      <c r="B37" s="52"/>
      <c r="C37" s="61">
        <f>SUMIF($B30:$B36,"&lt;&gt;0",C30:C36)</f>
        <v>0</v>
      </c>
      <c r="D37" s="61">
        <f t="shared" ref="D37:Q37" si="20">SUMIF($B30:$B36,"&lt;&gt;0",D30:D36)</f>
        <v>0</v>
      </c>
      <c r="E37" s="61">
        <f t="shared" si="20"/>
        <v>0</v>
      </c>
      <c r="F37" s="61">
        <f t="shared" si="20"/>
        <v>0</v>
      </c>
      <c r="G37" s="61">
        <f t="shared" si="20"/>
        <v>0</v>
      </c>
      <c r="H37" s="61">
        <f t="shared" si="20"/>
        <v>0</v>
      </c>
      <c r="I37" s="101">
        <f t="shared" si="20"/>
        <v>0</v>
      </c>
      <c r="J37" s="101">
        <f t="shared" si="20"/>
        <v>0</v>
      </c>
      <c r="K37" s="61">
        <f t="shared" si="20"/>
        <v>0</v>
      </c>
      <c r="L37" s="61">
        <f t="shared" si="20"/>
        <v>0</v>
      </c>
      <c r="M37" s="61">
        <f t="shared" si="20"/>
        <v>0</v>
      </c>
      <c r="N37" s="61">
        <f t="shared" si="20"/>
        <v>0</v>
      </c>
      <c r="O37" s="61">
        <f t="shared" si="20"/>
        <v>0</v>
      </c>
      <c r="P37" s="61">
        <f t="shared" si="20"/>
        <v>0</v>
      </c>
      <c r="Q37" s="61">
        <f t="shared" si="20"/>
        <v>0</v>
      </c>
      <c r="R37" s="61"/>
      <c r="S37" s="3"/>
      <c r="T37" s="114">
        <f>SUMIF($B30:$B36,"&lt;&gt;0",T30:T36)</f>
        <v>0</v>
      </c>
      <c r="U37" s="201">
        <f>SUMIF($B30:$B36,"&lt;&gt;0",U30:U36)</f>
        <v>0</v>
      </c>
      <c r="V37" s="201">
        <f>SUMIF($B30:$B36,"&lt;&gt;0",V30:V36)</f>
        <v>0</v>
      </c>
      <c r="W37" s="3"/>
      <c r="X37" s="3"/>
      <c r="Y37" s="158" t="s">
        <v>73</v>
      </c>
      <c r="Z37" s="454" t="s">
        <v>101</v>
      </c>
      <c r="AA37" s="455"/>
      <c r="AB37" s="455"/>
      <c r="AC37" s="456"/>
      <c r="AD37" s="146"/>
      <c r="AE37" s="147"/>
      <c r="AF37" s="148"/>
      <c r="AG37" s="3"/>
      <c r="AH37" s="3"/>
      <c r="AI37" s="71"/>
      <c r="AJ37" s="56" t="s">
        <v>34</v>
      </c>
      <c r="AK37" s="188">
        <f>SUM(AK30:AK36)</f>
        <v>0</v>
      </c>
      <c r="AL37" s="188">
        <f t="shared" ref="AL37" si="21">SUM(AL30:AL36)</f>
        <v>0</v>
      </c>
      <c r="AM37" s="188">
        <f t="shared" ref="AM37" si="22">SUM(AM30:AM36)</f>
        <v>0</v>
      </c>
      <c r="AN37" s="188">
        <f t="shared" ref="AN37" si="23">SUM(AN30:AN36)</f>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445" t="s">
        <v>8</v>
      </c>
      <c r="AA38" s="446"/>
      <c r="AB38" s="446"/>
      <c r="AC38" s="447"/>
      <c r="AD38" s="89" t="s">
        <v>9</v>
      </c>
      <c r="AE38" s="90">
        <f>SUMIFS(Q:Q,R:R,"M",B:B,"&lt;&gt;0")</f>
        <v>0</v>
      </c>
      <c r="AF38" s="86">
        <f t="shared" ref="AF38:AF52" si="24">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437" t="s">
        <v>4</v>
      </c>
      <c r="AA39" s="438"/>
      <c r="AB39" s="438"/>
      <c r="AC39" s="439"/>
      <c r="AD39" s="13" t="s">
        <v>5</v>
      </c>
      <c r="AE39" s="14">
        <f>SUM(L13,L25,L37,L49)</f>
        <v>0</v>
      </c>
      <c r="AF39" s="39">
        <f t="shared" si="24"/>
        <v>0</v>
      </c>
      <c r="AI39" s="71"/>
      <c r="AJ39" s="70"/>
      <c r="AK39" s="68"/>
      <c r="AL39" s="68"/>
      <c r="AM39" s="68"/>
      <c r="AN39" s="70"/>
      <c r="AO39" s="70"/>
    </row>
    <row r="40" spans="1:41" s="3" customFormat="1" ht="12.75" customHeight="1" thickTop="1">
      <c r="A40" s="425" t="s">
        <v>35</v>
      </c>
      <c r="B40" s="425"/>
      <c r="C40" s="426" t="s">
        <v>185</v>
      </c>
      <c r="D40" s="427"/>
      <c r="E40" s="427"/>
      <c r="F40" s="427"/>
      <c r="G40" s="427"/>
      <c r="H40" s="428"/>
      <c r="I40" s="429" t="s">
        <v>184</v>
      </c>
      <c r="J40" s="430"/>
      <c r="K40" s="431" t="s">
        <v>104</v>
      </c>
      <c r="L40" s="432"/>
      <c r="M40" s="432"/>
      <c r="N40" s="432"/>
      <c r="O40" s="432"/>
      <c r="P40" s="432"/>
      <c r="Q40" s="432"/>
      <c r="R40" s="433"/>
      <c r="T40" s="434" t="s">
        <v>115</v>
      </c>
      <c r="U40" s="435"/>
      <c r="V40" s="436"/>
      <c r="Y40" s="38">
        <v>180</v>
      </c>
      <c r="Z40" s="437" t="s">
        <v>6</v>
      </c>
      <c r="AA40" s="438"/>
      <c r="AB40" s="438"/>
      <c r="AC40" s="439"/>
      <c r="AD40" s="13" t="s">
        <v>7</v>
      </c>
      <c r="AE40" s="14">
        <f>SUM(M13,M25,M37,M49)</f>
        <v>0</v>
      </c>
      <c r="AF40" s="39">
        <f t="shared" si="24"/>
        <v>0</v>
      </c>
      <c r="AI40" s="71"/>
      <c r="AJ40" s="54" t="s">
        <v>22</v>
      </c>
      <c r="AK40" s="403" t="s">
        <v>78</v>
      </c>
      <c r="AL40" s="404"/>
      <c r="AM40" s="404"/>
      <c r="AN40" s="405"/>
      <c r="AO40" s="70"/>
    </row>
    <row r="41" spans="1:41" s="3" customFormat="1" ht="12.65" customHeight="1">
      <c r="A41" s="54" t="s">
        <v>25</v>
      </c>
      <c r="B41" s="55" t="s">
        <v>26</v>
      </c>
      <c r="C41" s="54" t="s">
        <v>77</v>
      </c>
      <c r="D41" s="54" t="s">
        <v>88</v>
      </c>
      <c r="E41" s="54" t="s">
        <v>89</v>
      </c>
      <c r="F41" s="54" t="s">
        <v>90</v>
      </c>
      <c r="G41" s="54" t="s">
        <v>99</v>
      </c>
      <c r="H41" s="193" t="s">
        <v>100</v>
      </c>
      <c r="I41" s="176" t="s">
        <v>102</v>
      </c>
      <c r="J41" s="175" t="s">
        <v>84</v>
      </c>
      <c r="K41" s="54" t="s">
        <v>183</v>
      </c>
      <c r="L41" s="194" t="s">
        <v>5</v>
      </c>
      <c r="M41" s="54" t="s">
        <v>7</v>
      </c>
      <c r="N41" s="54" t="s">
        <v>14</v>
      </c>
      <c r="O41" s="54" t="s">
        <v>11</v>
      </c>
      <c r="P41" s="54" t="s">
        <v>47</v>
      </c>
      <c r="Q41" s="403" t="s">
        <v>94</v>
      </c>
      <c r="R41" s="405"/>
      <c r="S41" s="1"/>
      <c r="T41" s="112" t="s">
        <v>85</v>
      </c>
      <c r="U41" s="199" t="s">
        <v>110</v>
      </c>
      <c r="V41" s="197" t="s">
        <v>114</v>
      </c>
      <c r="X41" s="2"/>
      <c r="Y41" s="38">
        <v>195</v>
      </c>
      <c r="Z41" s="437" t="s">
        <v>10</v>
      </c>
      <c r="AA41" s="438"/>
      <c r="AB41" s="438"/>
      <c r="AC41" s="439"/>
      <c r="AD41" s="15" t="s">
        <v>11</v>
      </c>
      <c r="AE41" s="14">
        <f>SUM(O13,O25,O37,O49)</f>
        <v>0</v>
      </c>
      <c r="AF41" s="39">
        <f t="shared" si="24"/>
        <v>0</v>
      </c>
      <c r="AI41" s="71"/>
      <c r="AJ41" s="54" t="s">
        <v>25</v>
      </c>
      <c r="AK41" s="54" t="s">
        <v>79</v>
      </c>
      <c r="AL41" s="54" t="s">
        <v>80</v>
      </c>
      <c r="AM41" s="54" t="s">
        <v>85</v>
      </c>
      <c r="AN41" s="54" t="s">
        <v>89</v>
      </c>
      <c r="AO41" s="70"/>
    </row>
    <row r="42" spans="1:41" s="3" customFormat="1" ht="13">
      <c r="A42" s="53" t="s">
        <v>27</v>
      </c>
      <c r="B42" s="63">
        <f>IF(B36&lt;&gt;0,IF(SUM(B36+1)&gt;$AE$10,0, SUM(B36+1)),0)</f>
        <v>43821</v>
      </c>
      <c r="C42" s="58"/>
      <c r="D42" s="102"/>
      <c r="E42" s="102"/>
      <c r="F42" s="102"/>
      <c r="G42" s="102"/>
      <c r="H42" s="102"/>
      <c r="I42" s="174"/>
      <c r="J42" s="105"/>
      <c r="K42" s="102"/>
      <c r="L42" s="102"/>
      <c r="M42" s="102"/>
      <c r="N42" s="102"/>
      <c r="O42" s="102"/>
      <c r="P42" s="102"/>
      <c r="Q42" s="102"/>
      <c r="R42" s="104"/>
      <c r="T42" s="113"/>
      <c r="U42" s="200"/>
      <c r="V42" s="198"/>
      <c r="W42" s="2"/>
      <c r="Y42" s="40">
        <v>199</v>
      </c>
      <c r="Z42" s="437" t="s">
        <v>13</v>
      </c>
      <c r="AA42" s="438"/>
      <c r="AB42" s="438"/>
      <c r="AC42" s="439"/>
      <c r="AD42" s="15" t="s">
        <v>14</v>
      </c>
      <c r="AE42" s="14">
        <f>SUM(N13,N25,N37,N49)</f>
        <v>0</v>
      </c>
      <c r="AF42" s="39">
        <f t="shared" si="24"/>
        <v>0</v>
      </c>
      <c r="AI42" s="71"/>
      <c r="AJ42" s="56" t="s">
        <v>27</v>
      </c>
      <c r="AK42" s="59">
        <f>I42</f>
        <v>0</v>
      </c>
      <c r="AL42" s="59">
        <f>K42</f>
        <v>0</v>
      </c>
      <c r="AM42" s="59">
        <f t="shared" ref="AM42:AM48" si="25">IF($U$13&gt;0,T42,0)</f>
        <v>0</v>
      </c>
      <c r="AN42" s="59">
        <f t="shared" ref="AN42:AN48" si="26">IF(E42&gt;8,8,E42)</f>
        <v>0</v>
      </c>
      <c r="AO42" s="70"/>
    </row>
    <row r="43" spans="1:41" s="3" customFormat="1" ht="13">
      <c r="A43" s="53" t="s">
        <v>28</v>
      </c>
      <c r="B43" s="63">
        <f t="shared" ref="B43:B48" si="27">IF(B42&lt;&gt;0,IF(SUM(B42+1)&gt;$AE$10,0, SUM(B42+1)),0)</f>
        <v>43822</v>
      </c>
      <c r="C43" s="58"/>
      <c r="D43" s="102"/>
      <c r="E43" s="102"/>
      <c r="F43" s="102"/>
      <c r="G43" s="102"/>
      <c r="H43" s="102"/>
      <c r="I43" s="174"/>
      <c r="J43" s="105"/>
      <c r="K43" s="102"/>
      <c r="L43" s="102"/>
      <c r="M43" s="102"/>
      <c r="N43" s="102"/>
      <c r="O43" s="102"/>
      <c r="P43" s="102"/>
      <c r="Q43" s="102"/>
      <c r="R43" s="104"/>
      <c r="T43" s="113"/>
      <c r="U43" s="200"/>
      <c r="V43" s="198"/>
      <c r="Y43" s="40">
        <v>194</v>
      </c>
      <c r="Z43" s="232" t="s">
        <v>226</v>
      </c>
      <c r="AA43" s="233"/>
      <c r="AB43" s="233"/>
      <c r="AC43" s="234"/>
      <c r="AD43" s="15" t="s">
        <v>225</v>
      </c>
      <c r="AE43" s="14">
        <f>SUMIFS(Q:Q,R:R,"SALB",B:B,"&lt;&gt;0")</f>
        <v>0</v>
      </c>
      <c r="AF43" s="39">
        <f t="shared" si="24"/>
        <v>0</v>
      </c>
      <c r="AI43" s="71"/>
      <c r="AJ43" s="56" t="s">
        <v>28</v>
      </c>
      <c r="AK43" s="59">
        <f t="shared" ref="AK43:AK48" si="28">I43</f>
        <v>0</v>
      </c>
      <c r="AL43" s="59">
        <f t="shared" ref="AL43:AL48" si="29">K43</f>
        <v>0</v>
      </c>
      <c r="AM43" s="59">
        <f t="shared" si="25"/>
        <v>0</v>
      </c>
      <c r="AN43" s="59">
        <f t="shared" si="26"/>
        <v>0</v>
      </c>
      <c r="AO43" s="70"/>
    </row>
    <row r="44" spans="1:41" s="3" customFormat="1" ht="13">
      <c r="A44" s="53" t="s">
        <v>29</v>
      </c>
      <c r="B44" s="63">
        <f t="shared" si="27"/>
        <v>43823</v>
      </c>
      <c r="C44" s="58"/>
      <c r="D44" s="102"/>
      <c r="E44" s="102"/>
      <c r="F44" s="102"/>
      <c r="G44" s="102"/>
      <c r="H44" s="102"/>
      <c r="I44" s="174"/>
      <c r="J44" s="105"/>
      <c r="K44" s="102"/>
      <c r="L44" s="102"/>
      <c r="M44" s="102"/>
      <c r="N44" s="102"/>
      <c r="O44" s="102"/>
      <c r="P44" s="102"/>
      <c r="Q44" s="102"/>
      <c r="R44" s="104"/>
      <c r="T44" s="113"/>
      <c r="U44" s="200"/>
      <c r="V44" s="198"/>
      <c r="Y44" s="40">
        <v>196</v>
      </c>
      <c r="Z44" s="437" t="s">
        <v>66</v>
      </c>
      <c r="AA44" s="438"/>
      <c r="AB44" s="438"/>
      <c r="AC44" s="439"/>
      <c r="AD44" s="15" t="s">
        <v>65</v>
      </c>
      <c r="AE44" s="14">
        <f>SUMIFS(Q:Q,R:R,"AL",B:B,"&lt;&gt;0")</f>
        <v>0</v>
      </c>
      <c r="AF44" s="39">
        <f t="shared" si="24"/>
        <v>0</v>
      </c>
      <c r="AI44" s="71"/>
      <c r="AJ44" s="56" t="s">
        <v>29</v>
      </c>
      <c r="AK44" s="59">
        <f t="shared" si="28"/>
        <v>0</v>
      </c>
      <c r="AL44" s="59">
        <f t="shared" si="29"/>
        <v>0</v>
      </c>
      <c r="AM44" s="59">
        <f t="shared" si="25"/>
        <v>0</v>
      </c>
      <c r="AN44" s="59">
        <f t="shared" si="26"/>
        <v>0</v>
      </c>
      <c r="AO44" s="70"/>
    </row>
    <row r="45" spans="1:41" s="3" customFormat="1" ht="13">
      <c r="A45" s="53" t="s">
        <v>30</v>
      </c>
      <c r="B45" s="63">
        <f t="shared" si="27"/>
        <v>43824</v>
      </c>
      <c r="C45" s="58"/>
      <c r="D45" s="102"/>
      <c r="E45" s="102"/>
      <c r="F45" s="102"/>
      <c r="G45" s="102"/>
      <c r="H45" s="102"/>
      <c r="I45" s="174"/>
      <c r="J45" s="105"/>
      <c r="K45" s="102"/>
      <c r="L45" s="102"/>
      <c r="M45" s="102"/>
      <c r="N45" s="102"/>
      <c r="O45" s="102"/>
      <c r="P45" s="102"/>
      <c r="Q45" s="102"/>
      <c r="R45" s="104"/>
      <c r="T45" s="113"/>
      <c r="U45" s="200"/>
      <c r="V45" s="198"/>
      <c r="Y45" s="159">
        <v>197</v>
      </c>
      <c r="Z45" s="244" t="s">
        <v>221</v>
      </c>
      <c r="AA45" s="245"/>
      <c r="AB45" s="245"/>
      <c r="AC45" s="246"/>
      <c r="AD45" s="160" t="s">
        <v>220</v>
      </c>
      <c r="AE45" s="161">
        <f>SUMIFS(Q:Q,R:R,"DR",B:B,"&lt;&gt;0")</f>
        <v>0</v>
      </c>
      <c r="AF45" s="162">
        <f t="shared" ref="AF45" si="30">AE45</f>
        <v>0</v>
      </c>
      <c r="AI45" s="71"/>
      <c r="AJ45" s="56" t="s">
        <v>30</v>
      </c>
      <c r="AK45" s="59">
        <f t="shared" si="28"/>
        <v>0</v>
      </c>
      <c r="AL45" s="59">
        <f t="shared" si="29"/>
        <v>0</v>
      </c>
      <c r="AM45" s="59">
        <f t="shared" si="25"/>
        <v>0</v>
      </c>
      <c r="AN45" s="59">
        <f t="shared" si="26"/>
        <v>0</v>
      </c>
      <c r="AO45" s="70"/>
    </row>
    <row r="46" spans="1:41" s="3" customFormat="1" ht="13">
      <c r="A46" s="53" t="s">
        <v>31</v>
      </c>
      <c r="B46" s="63">
        <f t="shared" si="27"/>
        <v>43825</v>
      </c>
      <c r="C46" s="58"/>
      <c r="D46" s="102"/>
      <c r="E46" s="102"/>
      <c r="F46" s="102"/>
      <c r="G46" s="102"/>
      <c r="H46" s="102"/>
      <c r="I46" s="174"/>
      <c r="J46" s="105"/>
      <c r="K46" s="102"/>
      <c r="L46" s="102"/>
      <c r="M46" s="102"/>
      <c r="N46" s="102"/>
      <c r="O46" s="102"/>
      <c r="P46" s="102"/>
      <c r="Q46" s="102"/>
      <c r="R46" s="104"/>
      <c r="T46" s="113"/>
      <c r="U46" s="200"/>
      <c r="V46" s="198"/>
      <c r="Y46" s="159">
        <v>181</v>
      </c>
      <c r="Z46" s="268" t="s">
        <v>270</v>
      </c>
      <c r="AA46" s="269"/>
      <c r="AB46" s="269"/>
      <c r="AC46" s="270"/>
      <c r="AD46" s="160" t="s">
        <v>264</v>
      </c>
      <c r="AE46" s="161">
        <f>SUMIFS(Q:Q,R:R,"P181",B:B,"&lt;&gt;0")</f>
        <v>0</v>
      </c>
      <c r="AF46" s="162">
        <f>AE46</f>
        <v>0</v>
      </c>
      <c r="AI46" s="71"/>
      <c r="AJ46" s="56" t="s">
        <v>31</v>
      </c>
      <c r="AK46" s="59">
        <f t="shared" si="28"/>
        <v>0</v>
      </c>
      <c r="AL46" s="59">
        <f t="shared" si="29"/>
        <v>0</v>
      </c>
      <c r="AM46" s="59">
        <f t="shared" si="25"/>
        <v>0</v>
      </c>
      <c r="AN46" s="59">
        <f t="shared" si="26"/>
        <v>0</v>
      </c>
      <c r="AO46" s="70"/>
    </row>
    <row r="47" spans="1:41" s="3" customFormat="1" ht="13">
      <c r="A47" s="53" t="s">
        <v>32</v>
      </c>
      <c r="B47" s="63">
        <f t="shared" si="27"/>
        <v>43826</v>
      </c>
      <c r="C47" s="58"/>
      <c r="D47" s="102"/>
      <c r="E47" s="102"/>
      <c r="F47" s="102"/>
      <c r="G47" s="102"/>
      <c r="H47" s="102"/>
      <c r="I47" s="174"/>
      <c r="J47" s="105"/>
      <c r="K47" s="102"/>
      <c r="L47" s="102"/>
      <c r="M47" s="102"/>
      <c r="N47" s="102"/>
      <c r="O47" s="102"/>
      <c r="P47" s="102"/>
      <c r="Q47" s="102"/>
      <c r="R47" s="104"/>
      <c r="T47" s="113"/>
      <c r="U47" s="200"/>
      <c r="V47" s="198"/>
      <c r="Y47" s="159">
        <v>182</v>
      </c>
      <c r="Z47" s="209" t="s">
        <v>271</v>
      </c>
      <c r="AA47" s="210"/>
      <c r="AB47" s="210"/>
      <c r="AC47" s="211"/>
      <c r="AD47" s="160" t="s">
        <v>265</v>
      </c>
      <c r="AE47" s="272">
        <f>SUMIFS(Q:Q,R:R,"P182",B:B,"&lt;&gt;0")</f>
        <v>0</v>
      </c>
      <c r="AF47" s="162">
        <f t="shared" si="24"/>
        <v>0</v>
      </c>
      <c r="AI47" s="71"/>
      <c r="AJ47" s="56" t="s">
        <v>32</v>
      </c>
      <c r="AK47" s="59">
        <f t="shared" si="28"/>
        <v>0</v>
      </c>
      <c r="AL47" s="59">
        <f t="shared" si="29"/>
        <v>0</v>
      </c>
      <c r="AM47" s="59">
        <f t="shared" si="25"/>
        <v>0</v>
      </c>
      <c r="AN47" s="59">
        <f t="shared" si="26"/>
        <v>0</v>
      </c>
      <c r="AO47" s="70"/>
    </row>
    <row r="48" spans="1:41" s="3" customFormat="1" ht="13.5" thickBot="1">
      <c r="A48" s="53" t="s">
        <v>33</v>
      </c>
      <c r="B48" s="63">
        <f t="shared" si="27"/>
        <v>43827</v>
      </c>
      <c r="C48" s="58"/>
      <c r="D48" s="102"/>
      <c r="E48" s="102"/>
      <c r="F48" s="102"/>
      <c r="G48" s="102"/>
      <c r="H48" s="102"/>
      <c r="I48" s="174"/>
      <c r="J48" s="105"/>
      <c r="K48" s="102"/>
      <c r="L48" s="102"/>
      <c r="M48" s="102"/>
      <c r="N48" s="102"/>
      <c r="O48" s="102"/>
      <c r="P48" s="102"/>
      <c r="Q48" s="102"/>
      <c r="R48" s="104"/>
      <c r="T48" s="113"/>
      <c r="U48" s="200"/>
      <c r="V48" s="198"/>
      <c r="Y48" s="163"/>
      <c r="Z48" s="206" t="s">
        <v>98</v>
      </c>
      <c r="AA48" s="207"/>
      <c r="AB48" s="207"/>
      <c r="AC48" s="208"/>
      <c r="AD48" s="144" t="s">
        <v>97</v>
      </c>
      <c r="AE48" s="164">
        <f>SUMIFS(Q:Q,R:R,"CL",B:B,"&lt;&gt;0")</f>
        <v>0</v>
      </c>
      <c r="AF48" s="165">
        <f t="shared" si="24"/>
        <v>0</v>
      </c>
      <c r="AI48" s="71"/>
      <c r="AJ48" s="56" t="s">
        <v>33</v>
      </c>
      <c r="AK48" s="59">
        <f t="shared" si="28"/>
        <v>0</v>
      </c>
      <c r="AL48" s="59">
        <f t="shared" si="29"/>
        <v>0</v>
      </c>
      <c r="AM48" s="59">
        <f t="shared" si="25"/>
        <v>0</v>
      </c>
      <c r="AN48" s="59">
        <f t="shared" si="26"/>
        <v>0</v>
      </c>
      <c r="AO48" s="70"/>
    </row>
    <row r="49" spans="1:41" s="3" customFormat="1" ht="13.5" thickTop="1">
      <c r="A49" s="62" t="s">
        <v>34</v>
      </c>
      <c r="B49" s="52"/>
      <c r="C49" s="61">
        <f>SUMIF($B42:$B48,"&lt;&gt;0",C42:C48)</f>
        <v>0</v>
      </c>
      <c r="D49" s="61">
        <f t="shared" ref="D49:Q49" si="31">SUMIF($B42:$B48,"&lt;&gt;0",D42:D48)</f>
        <v>0</v>
      </c>
      <c r="E49" s="61">
        <f t="shared" si="31"/>
        <v>0</v>
      </c>
      <c r="F49" s="61">
        <f t="shared" si="31"/>
        <v>0</v>
      </c>
      <c r="G49" s="61">
        <f t="shared" si="31"/>
        <v>0</v>
      </c>
      <c r="H49" s="61">
        <f t="shared" si="31"/>
        <v>0</v>
      </c>
      <c r="I49" s="101">
        <f t="shared" si="31"/>
        <v>0</v>
      </c>
      <c r="J49" s="101">
        <f t="shared" si="31"/>
        <v>0</v>
      </c>
      <c r="K49" s="61">
        <f t="shared" si="31"/>
        <v>0</v>
      </c>
      <c r="L49" s="61">
        <f t="shared" si="31"/>
        <v>0</v>
      </c>
      <c r="M49" s="61">
        <f t="shared" si="31"/>
        <v>0</v>
      </c>
      <c r="N49" s="61">
        <f t="shared" si="31"/>
        <v>0</v>
      </c>
      <c r="O49" s="61">
        <f t="shared" si="31"/>
        <v>0</v>
      </c>
      <c r="P49" s="61">
        <f t="shared" si="31"/>
        <v>0</v>
      </c>
      <c r="Q49" s="61">
        <f t="shared" si="31"/>
        <v>0</v>
      </c>
      <c r="R49" s="61"/>
      <c r="T49" s="114">
        <f>SUMIF($B42:$B48,"&lt;&gt;0",T42:T48)</f>
        <v>0</v>
      </c>
      <c r="U49" s="201">
        <f>SUMIF($B42:$B48,"&lt;&gt;0",U42:U48)</f>
        <v>0</v>
      </c>
      <c r="V49" s="201">
        <f>SUMIF($B42:$B48,"&lt;&gt;0",V42:V48)</f>
        <v>0</v>
      </c>
      <c r="Y49" s="96">
        <v>185</v>
      </c>
      <c r="Z49" s="445" t="s">
        <v>111</v>
      </c>
      <c r="AA49" s="446"/>
      <c r="AB49" s="446"/>
      <c r="AC49" s="447"/>
      <c r="AD49" s="97" t="s">
        <v>110</v>
      </c>
      <c r="AE49" s="90">
        <f>SUM(U13+U25+U37+U49+U61)</f>
        <v>0</v>
      </c>
      <c r="AF49" s="86">
        <f t="shared" si="24"/>
        <v>0</v>
      </c>
      <c r="AI49" s="71"/>
      <c r="AJ49" s="56" t="s">
        <v>34</v>
      </c>
      <c r="AK49" s="188">
        <f>SUM(AK42:AK48)</f>
        <v>0</v>
      </c>
      <c r="AL49" s="188">
        <f t="shared" ref="AL49" si="32">SUM(AL42:AL48)</f>
        <v>0</v>
      </c>
      <c r="AM49" s="188">
        <f t="shared" ref="AM49" si="33">SUM(AM42:AM48)</f>
        <v>0</v>
      </c>
      <c r="AN49" s="188">
        <f t="shared" ref="AN49" si="34">SUM(AN42:AN48)</f>
        <v>0</v>
      </c>
      <c r="AO49" s="70"/>
    </row>
    <row r="50" spans="1:41" s="3" customFormat="1" ht="13.5" thickBot="1">
      <c r="A50" s="2"/>
      <c r="B50" s="2"/>
      <c r="C50" s="2"/>
      <c r="D50" s="2"/>
      <c r="E50" s="2"/>
      <c r="F50" s="2"/>
      <c r="G50" s="2"/>
      <c r="H50" s="2"/>
      <c r="I50" s="2"/>
      <c r="J50" s="2"/>
      <c r="K50" s="2"/>
      <c r="L50" s="2"/>
      <c r="M50" s="2"/>
      <c r="N50" s="2"/>
      <c r="O50" s="2"/>
      <c r="P50" s="2"/>
      <c r="Q50" s="2"/>
      <c r="R50" s="2"/>
      <c r="Y50" s="159">
        <v>186</v>
      </c>
      <c r="Z50" s="457" t="s">
        <v>105</v>
      </c>
      <c r="AA50" s="458"/>
      <c r="AB50" s="458"/>
      <c r="AC50" s="459"/>
      <c r="AD50" s="160" t="s">
        <v>85</v>
      </c>
      <c r="AE50" s="161">
        <f>SUM(T13+T25+T37+T49+T61)</f>
        <v>0</v>
      </c>
      <c r="AF50" s="162">
        <f t="shared" si="24"/>
        <v>0</v>
      </c>
      <c r="AI50" s="71"/>
      <c r="AJ50" s="70"/>
      <c r="AK50" s="70"/>
      <c r="AL50" s="70"/>
      <c r="AM50" s="70"/>
      <c r="AN50" s="70"/>
      <c r="AO50" s="70"/>
    </row>
    <row r="51" spans="1:41" s="3" customFormat="1" ht="13.5" thickTop="1">
      <c r="Y51" s="168" t="s">
        <v>72</v>
      </c>
      <c r="Z51" s="460" t="s">
        <v>86</v>
      </c>
      <c r="AA51" s="461"/>
      <c r="AB51" s="461"/>
      <c r="AC51" s="462"/>
      <c r="AD51" s="169" t="s">
        <v>95</v>
      </c>
      <c r="AE51" s="170">
        <f>SUMIFS(Q:Q,R:R,"LW",B:B,"&lt;&gt;0")</f>
        <v>0</v>
      </c>
      <c r="AF51" s="171">
        <f t="shared" si="24"/>
        <v>0</v>
      </c>
      <c r="AI51" s="71"/>
      <c r="AJ51" s="70"/>
      <c r="AK51" s="70"/>
      <c r="AL51" s="70"/>
      <c r="AM51" s="70"/>
      <c r="AN51" s="70"/>
      <c r="AO51" s="70"/>
    </row>
    <row r="52" spans="1:41" ht="13.5" customHeight="1" thickBot="1">
      <c r="A52" s="469"/>
      <c r="B52" s="469"/>
      <c r="P52" s="228"/>
      <c r="Q52" s="228"/>
      <c r="R52" s="228"/>
      <c r="S52" s="212"/>
      <c r="T52" s="472"/>
      <c r="U52" s="472"/>
      <c r="V52" s="472"/>
      <c r="W52" s="3"/>
      <c r="X52" s="3"/>
      <c r="Y52" s="167" t="s">
        <v>112</v>
      </c>
      <c r="Z52" s="442" t="s">
        <v>113</v>
      </c>
      <c r="AA52" s="443"/>
      <c r="AB52" s="443"/>
      <c r="AC52" s="444"/>
      <c r="AD52" s="87" t="s">
        <v>114</v>
      </c>
      <c r="AE52" s="203">
        <f>SUM(V13+V25+V37+V49+V61)</f>
        <v>0</v>
      </c>
      <c r="AF52" s="85">
        <f t="shared" si="24"/>
        <v>0</v>
      </c>
      <c r="AG52" s="3"/>
      <c r="AH52" s="3"/>
      <c r="AI52" s="71"/>
      <c r="AJ52" s="54" t="s">
        <v>22</v>
      </c>
      <c r="AK52" s="403" t="s">
        <v>78</v>
      </c>
      <c r="AL52" s="404"/>
      <c r="AM52" s="404"/>
      <c r="AN52" s="405"/>
      <c r="AO52" s="70"/>
    </row>
    <row r="53" spans="1:41" ht="17.5" customHeight="1" thickTop="1" thickBot="1">
      <c r="A53" s="214"/>
      <c r="B53" s="215"/>
      <c r="C53" s="230"/>
      <c r="D53" s="229"/>
      <c r="E53" s="227"/>
      <c r="F53" s="227"/>
      <c r="G53" s="227"/>
      <c r="H53" s="227"/>
      <c r="I53" s="227"/>
      <c r="J53" s="227"/>
      <c r="K53" s="227"/>
      <c r="L53" s="227"/>
      <c r="M53" s="227"/>
      <c r="N53" s="227"/>
      <c r="O53" s="227"/>
      <c r="P53" s="227"/>
      <c r="Q53" s="227"/>
      <c r="R53" s="227"/>
      <c r="S53" s="213"/>
      <c r="T53" s="214"/>
      <c r="U53" s="214"/>
      <c r="V53" s="214"/>
      <c r="W53" s="3"/>
      <c r="X53" s="3"/>
      <c r="Y53" s="17"/>
      <c r="Z53" s="463"/>
      <c r="AA53" s="463"/>
      <c r="AB53" s="4" t="s">
        <v>54</v>
      </c>
      <c r="AC53" s="4"/>
      <c r="AD53" s="4"/>
      <c r="AE53" s="166">
        <f>SUM(AE21:AE52)</f>
        <v>0</v>
      </c>
      <c r="AF53" s="85">
        <f>SUM(AF21:AF52)</f>
        <v>0</v>
      </c>
      <c r="AG53" s="3"/>
      <c r="AH53" s="3"/>
      <c r="AI53" s="71"/>
      <c r="AJ53" s="54" t="s">
        <v>25</v>
      </c>
      <c r="AK53" s="54" t="s">
        <v>79</v>
      </c>
      <c r="AL53" s="54" t="s">
        <v>80</v>
      </c>
      <c r="AM53" s="54" t="s">
        <v>85</v>
      </c>
      <c r="AN53" s="54" t="s">
        <v>89</v>
      </c>
      <c r="AO53" s="70"/>
    </row>
    <row r="54" spans="1:41" ht="13.5" thickTop="1">
      <c r="A54" s="213"/>
      <c r="B54" s="216"/>
      <c r="C54" s="231"/>
      <c r="D54" s="227"/>
      <c r="E54" s="227"/>
      <c r="F54" s="227"/>
      <c r="G54" s="227"/>
      <c r="H54" s="227"/>
      <c r="I54" s="227"/>
      <c r="J54" s="227"/>
      <c r="K54" s="227"/>
      <c r="L54" s="227"/>
      <c r="M54" s="227"/>
      <c r="N54" s="227"/>
      <c r="O54" s="227"/>
      <c r="P54" s="227"/>
      <c r="Q54" s="217"/>
      <c r="R54" s="218"/>
      <c r="S54" s="212"/>
      <c r="T54" s="217"/>
      <c r="U54" s="217"/>
      <c r="V54" s="217"/>
      <c r="X54" s="3"/>
      <c r="Y54" s="50" t="s">
        <v>44</v>
      </c>
      <c r="Z54" s="18"/>
      <c r="AA54" s="3"/>
      <c r="AB54" s="1" t="s">
        <v>56</v>
      </c>
      <c r="AC54" s="3"/>
      <c r="AD54" s="3"/>
      <c r="AE54" s="3"/>
      <c r="AF54" s="3"/>
      <c r="AG54" s="3"/>
      <c r="AH54" s="3"/>
      <c r="AI54" s="71"/>
      <c r="AJ54" s="56" t="s">
        <v>27</v>
      </c>
      <c r="AK54" s="59">
        <f>I54</f>
        <v>0</v>
      </c>
      <c r="AL54" s="59">
        <f>K54</f>
        <v>0</v>
      </c>
      <c r="AM54" s="59">
        <f t="shared" ref="AM54:AM60" si="35">IF($U$13&gt;0,T54,0)</f>
        <v>0</v>
      </c>
      <c r="AN54" s="59">
        <f t="shared" ref="AN54:AN60" si="36">IF(E54&gt;8,8,E54)</f>
        <v>0</v>
      </c>
      <c r="AO54" s="70"/>
    </row>
    <row r="55" spans="1:41" ht="13.5" thickBot="1">
      <c r="A55" s="213"/>
      <c r="B55" s="216"/>
      <c r="C55" s="227"/>
      <c r="D55" s="227"/>
      <c r="E55" s="227"/>
      <c r="F55" s="227"/>
      <c r="G55" s="227"/>
      <c r="H55" s="227"/>
      <c r="I55" s="227"/>
      <c r="J55" s="227"/>
      <c r="K55" s="227"/>
      <c r="L55" s="227"/>
      <c r="M55" s="227"/>
      <c r="N55" s="227"/>
      <c r="O55" s="227"/>
      <c r="P55" s="227"/>
      <c r="Q55" s="227"/>
      <c r="R55" s="227"/>
      <c r="S55" s="227"/>
      <c r="T55" s="217"/>
      <c r="U55" s="217"/>
      <c r="V55" s="217"/>
      <c r="X55" s="3"/>
      <c r="Y55" s="3"/>
      <c r="Z55" s="3"/>
      <c r="AA55" s="3"/>
      <c r="AB55" s="3"/>
      <c r="AC55" s="3"/>
      <c r="AD55" s="3"/>
      <c r="AE55" s="3"/>
      <c r="AF55" s="3"/>
      <c r="AG55" s="3"/>
      <c r="AH55" s="4"/>
      <c r="AI55" s="71"/>
      <c r="AJ55" s="56" t="s">
        <v>28</v>
      </c>
      <c r="AK55" s="59">
        <f t="shared" ref="AK55:AK59" si="37">I55</f>
        <v>0</v>
      </c>
      <c r="AL55" s="59">
        <f t="shared" ref="AL55:AL60" si="38">K55</f>
        <v>0</v>
      </c>
      <c r="AM55" s="59">
        <f t="shared" si="35"/>
        <v>0</v>
      </c>
      <c r="AN55" s="59">
        <f t="shared" si="36"/>
        <v>0</v>
      </c>
      <c r="AO55" s="70"/>
    </row>
    <row r="56" spans="1:41" ht="13.5" thickTop="1">
      <c r="A56" s="213"/>
      <c r="B56" s="216"/>
      <c r="C56" s="227"/>
      <c r="D56" s="227"/>
      <c r="E56" s="227"/>
      <c r="F56" s="227"/>
      <c r="G56" s="227"/>
      <c r="H56" s="227"/>
      <c r="I56" s="227"/>
      <c r="J56" s="227"/>
      <c r="K56" s="227"/>
      <c r="L56" s="227"/>
      <c r="M56" s="227"/>
      <c r="N56" s="227"/>
      <c r="O56" s="227"/>
      <c r="P56" s="227"/>
      <c r="Q56" s="227"/>
      <c r="R56" s="227"/>
      <c r="S56" s="227"/>
      <c r="T56" s="217"/>
      <c r="U56" s="217"/>
      <c r="V56" s="217"/>
      <c r="X56" s="141"/>
      <c r="Y56" s="21"/>
      <c r="Z56" s="21"/>
      <c r="AA56" s="21"/>
      <c r="AB56" s="21"/>
      <c r="AC56" s="21"/>
      <c r="AD56" s="21"/>
      <c r="AE56" s="21"/>
      <c r="AF56" s="21"/>
      <c r="AG56" s="22"/>
      <c r="AH56" s="4"/>
      <c r="AI56" s="71"/>
      <c r="AJ56" s="56" t="s">
        <v>29</v>
      </c>
      <c r="AK56" s="59">
        <f t="shared" si="37"/>
        <v>0</v>
      </c>
      <c r="AL56" s="59">
        <f t="shared" si="38"/>
        <v>0</v>
      </c>
      <c r="AM56" s="59">
        <f t="shared" si="35"/>
        <v>0</v>
      </c>
      <c r="AN56" s="59">
        <f t="shared" si="36"/>
        <v>0</v>
      </c>
      <c r="AO56" s="70"/>
    </row>
    <row r="57" spans="1:41" ht="12.75" customHeight="1">
      <c r="A57" s="213"/>
      <c r="B57" s="216"/>
      <c r="C57" s="227"/>
      <c r="D57" s="227"/>
      <c r="E57" s="227"/>
      <c r="F57" s="227"/>
      <c r="G57" s="227"/>
      <c r="H57" s="227"/>
      <c r="I57" s="227"/>
      <c r="J57" s="227"/>
      <c r="K57" s="227"/>
      <c r="L57" s="227"/>
      <c r="M57" s="227"/>
      <c r="N57" s="227"/>
      <c r="O57" s="227"/>
      <c r="P57" s="227"/>
      <c r="Q57" s="227"/>
      <c r="R57" s="227"/>
      <c r="S57" s="227"/>
      <c r="T57" s="217"/>
      <c r="U57" s="217"/>
      <c r="V57" s="217"/>
      <c r="X57" s="23"/>
      <c r="Y57" s="3"/>
      <c r="Z57" s="3"/>
      <c r="AA57" s="3"/>
      <c r="AB57" s="3"/>
      <c r="AC57" s="3"/>
      <c r="AD57" s="3"/>
      <c r="AE57" s="3"/>
      <c r="AF57" s="3"/>
      <c r="AG57" s="24"/>
      <c r="AH57" s="3"/>
      <c r="AI57" s="71"/>
      <c r="AJ57" s="56" t="s">
        <v>30</v>
      </c>
      <c r="AK57" s="59">
        <f t="shared" si="37"/>
        <v>0</v>
      </c>
      <c r="AL57" s="59">
        <f t="shared" si="38"/>
        <v>0</v>
      </c>
      <c r="AM57" s="59">
        <f t="shared" si="35"/>
        <v>0</v>
      </c>
      <c r="AN57" s="59">
        <f t="shared" si="36"/>
        <v>0</v>
      </c>
      <c r="AO57" s="70"/>
    </row>
    <row r="58" spans="1:41" ht="12.75" customHeight="1">
      <c r="A58" s="213"/>
      <c r="B58" s="216"/>
      <c r="C58" s="227"/>
      <c r="D58" s="227"/>
      <c r="E58" s="227"/>
      <c r="F58" s="227"/>
      <c r="G58" s="227"/>
      <c r="H58" s="227"/>
      <c r="I58" s="227"/>
      <c r="J58" s="227"/>
      <c r="K58" s="227"/>
      <c r="L58" s="227"/>
      <c r="M58" s="227"/>
      <c r="N58" s="227"/>
      <c r="O58" s="227"/>
      <c r="P58" s="227"/>
      <c r="Q58" s="227"/>
      <c r="R58" s="227"/>
      <c r="S58" s="227"/>
      <c r="T58" s="217"/>
      <c r="U58" s="217"/>
      <c r="V58" s="217"/>
      <c r="X58" s="23"/>
      <c r="Y58" s="33"/>
      <c r="Z58" s="33"/>
      <c r="AA58" s="33"/>
      <c r="AB58" s="33"/>
      <c r="AC58" s="33"/>
      <c r="AD58" s="33"/>
      <c r="AE58" s="33"/>
      <c r="AF58" s="34"/>
      <c r="AG58" s="24"/>
      <c r="AH58" s="3"/>
      <c r="AI58" s="71"/>
      <c r="AJ58" s="56" t="s">
        <v>31</v>
      </c>
      <c r="AK58" s="59">
        <f t="shared" si="37"/>
        <v>0</v>
      </c>
      <c r="AL58" s="59">
        <f t="shared" si="38"/>
        <v>0</v>
      </c>
      <c r="AM58" s="59">
        <f t="shared" si="35"/>
        <v>0</v>
      </c>
      <c r="AN58" s="59">
        <f t="shared" si="36"/>
        <v>0</v>
      </c>
      <c r="AO58" s="70"/>
    </row>
    <row r="59" spans="1:41" ht="13">
      <c r="A59" s="213"/>
      <c r="B59" s="216"/>
      <c r="C59" s="227"/>
      <c r="D59" s="227"/>
      <c r="E59" s="227"/>
      <c r="F59" s="227"/>
      <c r="G59" s="227"/>
      <c r="H59" s="227"/>
      <c r="I59" s="227"/>
      <c r="J59" s="227"/>
      <c r="K59" s="227"/>
      <c r="L59" s="227"/>
      <c r="M59" s="227"/>
      <c r="N59" s="227"/>
      <c r="O59" s="227"/>
      <c r="P59" s="227"/>
      <c r="Q59" s="227"/>
      <c r="R59" s="227"/>
      <c r="S59" s="227"/>
      <c r="T59" s="217"/>
      <c r="U59" s="217"/>
      <c r="V59" s="217"/>
      <c r="X59" s="23"/>
      <c r="Y59" s="3" t="s">
        <v>37</v>
      </c>
      <c r="Z59" s="3"/>
      <c r="AA59" s="3"/>
      <c r="AB59" s="3"/>
      <c r="AC59" s="3"/>
      <c r="AD59" s="3"/>
      <c r="AE59" s="3" t="s">
        <v>26</v>
      </c>
      <c r="AF59" s="3"/>
      <c r="AG59" s="24"/>
      <c r="AH59" s="3"/>
      <c r="AI59" s="71"/>
      <c r="AJ59" s="56" t="s">
        <v>32</v>
      </c>
      <c r="AK59" s="59">
        <f t="shared" si="37"/>
        <v>0</v>
      </c>
      <c r="AL59" s="59">
        <f t="shared" si="38"/>
        <v>0</v>
      </c>
      <c r="AM59" s="59">
        <f t="shared" si="35"/>
        <v>0</v>
      </c>
      <c r="AN59" s="59">
        <f t="shared" si="36"/>
        <v>0</v>
      </c>
      <c r="AO59" s="70"/>
    </row>
    <row r="60" spans="1:41" ht="12.75" customHeight="1">
      <c r="A60" s="213"/>
      <c r="B60" s="216"/>
      <c r="C60" s="227"/>
      <c r="D60" s="227"/>
      <c r="E60" s="227"/>
      <c r="F60" s="227"/>
      <c r="G60" s="227"/>
      <c r="H60" s="227"/>
      <c r="I60" s="227"/>
      <c r="J60" s="227"/>
      <c r="K60" s="227"/>
      <c r="L60" s="227"/>
      <c r="M60" s="227"/>
      <c r="N60" s="227"/>
      <c r="O60" s="227"/>
      <c r="P60" s="227"/>
      <c r="Q60" s="227"/>
      <c r="R60" s="227"/>
      <c r="S60" s="227"/>
      <c r="T60" s="217"/>
      <c r="U60" s="217"/>
      <c r="V60" s="217"/>
      <c r="X60" s="23"/>
      <c r="Y60" s="468" t="s">
        <v>82</v>
      </c>
      <c r="Z60" s="468"/>
      <c r="AA60" s="468"/>
      <c r="AB60" s="468"/>
      <c r="AC60" s="468"/>
      <c r="AD60" s="468"/>
      <c r="AE60" s="468"/>
      <c r="AF60" s="468"/>
      <c r="AG60" s="25"/>
      <c r="AH60" s="3"/>
      <c r="AI60" s="71"/>
      <c r="AJ60" s="56" t="s">
        <v>33</v>
      </c>
      <c r="AK60" s="59">
        <f>I60</f>
        <v>0</v>
      </c>
      <c r="AL60" s="59">
        <f t="shared" si="38"/>
        <v>0</v>
      </c>
      <c r="AM60" s="59">
        <f t="shared" si="35"/>
        <v>0</v>
      </c>
      <c r="AN60" s="59">
        <f t="shared" si="36"/>
        <v>0</v>
      </c>
      <c r="AO60" s="70"/>
    </row>
    <row r="61" spans="1:41" ht="12.75" customHeight="1">
      <c r="A61" s="469"/>
      <c r="B61" s="469"/>
      <c r="C61" s="227"/>
      <c r="D61" s="227"/>
      <c r="E61" s="227"/>
      <c r="F61" s="227"/>
      <c r="G61" s="227"/>
      <c r="H61" s="227"/>
      <c r="I61" s="227"/>
      <c r="J61" s="227"/>
      <c r="K61" s="227"/>
      <c r="L61" s="227"/>
      <c r="M61" s="227"/>
      <c r="N61" s="227"/>
      <c r="O61" s="227"/>
      <c r="P61" s="227"/>
      <c r="Q61" s="227"/>
      <c r="R61" s="227"/>
      <c r="S61" s="227"/>
      <c r="T61" s="219"/>
      <c r="U61" s="219"/>
      <c r="V61" s="219"/>
      <c r="X61" s="23"/>
      <c r="Y61" s="468"/>
      <c r="Z61" s="468"/>
      <c r="AA61" s="468"/>
      <c r="AB61" s="468"/>
      <c r="AC61" s="468"/>
      <c r="AD61" s="468"/>
      <c r="AE61" s="468"/>
      <c r="AF61" s="468"/>
      <c r="AG61" s="25"/>
      <c r="AH61" s="3"/>
      <c r="AI61" s="71"/>
      <c r="AJ61" s="56" t="s">
        <v>34</v>
      </c>
      <c r="AK61" s="188">
        <f>SUM(AK54:AK60)</f>
        <v>0</v>
      </c>
      <c r="AL61" s="188">
        <f t="shared" ref="AL61" si="39">SUM(AL54:AL60)</f>
        <v>0</v>
      </c>
      <c r="AM61" s="188">
        <f t="shared" ref="AM61" si="40">SUM(AM54:AM60)</f>
        <v>0</v>
      </c>
      <c r="AN61" s="188">
        <f t="shared" ref="AN61" si="41">SUM(AN54:AN60)</f>
        <v>0</v>
      </c>
      <c r="AO61" s="70"/>
    </row>
    <row r="62" spans="1:41" ht="13">
      <c r="C62" s="227"/>
      <c r="D62" s="227"/>
      <c r="E62" s="227"/>
      <c r="F62" s="227"/>
      <c r="G62" s="227"/>
      <c r="H62" s="227"/>
      <c r="I62" s="227"/>
      <c r="J62" s="227"/>
      <c r="K62" s="227"/>
      <c r="L62" s="227"/>
      <c r="M62" s="227"/>
      <c r="N62" s="227"/>
      <c r="O62" s="227"/>
      <c r="P62" s="227"/>
      <c r="Q62" s="227"/>
      <c r="R62" s="227"/>
      <c r="S62" s="227"/>
      <c r="X62" s="23"/>
      <c r="Y62" s="3"/>
      <c r="Z62" s="3"/>
      <c r="AA62" s="3"/>
      <c r="AB62" s="3"/>
      <c r="AC62" s="3"/>
      <c r="AD62" s="3"/>
      <c r="AE62" s="3"/>
      <c r="AF62" s="3"/>
      <c r="AG62" s="24"/>
      <c r="AH62" s="3"/>
      <c r="AI62" s="71"/>
      <c r="AJ62" s="70"/>
      <c r="AK62" s="70"/>
      <c r="AL62" s="70"/>
      <c r="AM62" s="70"/>
      <c r="AN62" s="70"/>
      <c r="AO62" s="70"/>
    </row>
    <row r="63" spans="1:41" ht="13">
      <c r="A63" s="471" t="s">
        <v>45</v>
      </c>
      <c r="B63" s="471"/>
      <c r="C63" s="471"/>
      <c r="D63" s="471"/>
      <c r="E63" s="471"/>
      <c r="F63" s="471"/>
      <c r="G63" s="471"/>
      <c r="H63" s="471"/>
      <c r="I63" s="471"/>
      <c r="J63" s="471"/>
      <c r="K63" s="471"/>
      <c r="L63" s="471"/>
      <c r="M63" s="471"/>
      <c r="N63" s="471"/>
      <c r="O63" s="471"/>
      <c r="P63" s="471"/>
      <c r="Q63" s="471"/>
      <c r="R63" s="471"/>
      <c r="X63" s="23"/>
      <c r="Y63" s="3"/>
      <c r="Z63" s="3"/>
      <c r="AA63" s="3"/>
      <c r="AB63" s="3"/>
      <c r="AC63" s="3"/>
      <c r="AD63" s="3"/>
      <c r="AE63" s="3"/>
      <c r="AF63" s="3"/>
      <c r="AG63" s="24"/>
      <c r="AH63" s="3"/>
      <c r="AI63" s="76"/>
      <c r="AJ63" s="77"/>
      <c r="AK63" s="77"/>
      <c r="AL63" s="77"/>
      <c r="AM63" s="77"/>
      <c r="AN63" s="77"/>
      <c r="AO63" s="77"/>
    </row>
    <row r="64" spans="1:41" ht="13">
      <c r="A64" s="467" t="s">
        <v>67</v>
      </c>
      <c r="B64" s="467"/>
      <c r="C64" s="467"/>
      <c r="D64" s="467"/>
      <c r="E64" s="467"/>
      <c r="F64" s="467"/>
      <c r="G64" s="467"/>
      <c r="H64" s="467"/>
      <c r="I64" s="467"/>
      <c r="J64" s="467"/>
      <c r="K64" s="467"/>
      <c r="L64" s="467"/>
      <c r="M64" s="467"/>
      <c r="N64" s="467"/>
      <c r="O64" s="467"/>
      <c r="P64" s="467"/>
      <c r="Q64" s="467"/>
      <c r="R64" s="467"/>
      <c r="X64" s="23"/>
      <c r="Y64" s="470"/>
      <c r="Z64" s="470"/>
      <c r="AA64" s="470"/>
      <c r="AB64" s="470"/>
      <c r="AC64" s="470"/>
      <c r="AD64" s="470"/>
      <c r="AE64" s="33"/>
      <c r="AF64" s="33"/>
      <c r="AG64" s="24"/>
    </row>
    <row r="65" spans="1:33" ht="13">
      <c r="A65" s="29"/>
      <c r="B65" s="2" t="s">
        <v>71</v>
      </c>
      <c r="E65" s="108"/>
      <c r="F65" s="140" t="s">
        <v>222</v>
      </c>
      <c r="G65" s="108"/>
      <c r="H65" s="108"/>
      <c r="I65" s="108"/>
      <c r="J65" s="108"/>
      <c r="T65" s="3"/>
      <c r="U65" s="3"/>
      <c r="V65" s="3"/>
      <c r="X65" s="23"/>
      <c r="Y65" s="1" t="s">
        <v>83</v>
      </c>
      <c r="Z65" s="1"/>
      <c r="AA65" s="1"/>
      <c r="AB65" s="1"/>
      <c r="AC65" s="1"/>
      <c r="AD65" s="1"/>
      <c r="AE65" s="3" t="s">
        <v>26</v>
      </c>
      <c r="AF65" s="3"/>
      <c r="AG65" s="24"/>
    </row>
    <row r="66" spans="1:33">
      <c r="W66" s="3"/>
      <c r="X66" s="23"/>
      <c r="Y66" s="3"/>
      <c r="Z66" s="3"/>
      <c r="AA66" s="3"/>
      <c r="AB66" s="3"/>
      <c r="AC66" s="3"/>
      <c r="AD66" s="3"/>
      <c r="AE66" s="3"/>
      <c r="AF66" s="3"/>
      <c r="AG66" s="24"/>
    </row>
    <row r="67" spans="1:33" ht="13" thickBot="1">
      <c r="C67" s="464" t="s">
        <v>224</v>
      </c>
      <c r="D67" s="464"/>
      <c r="E67" s="464"/>
      <c r="F67" s="464"/>
      <c r="G67" s="464"/>
      <c r="H67" s="464"/>
      <c r="I67" s="464"/>
      <c r="J67" s="464"/>
      <c r="K67" s="464"/>
      <c r="L67" s="464"/>
      <c r="M67" s="464"/>
      <c r="N67" s="465"/>
      <c r="X67" s="26"/>
      <c r="Y67" s="27"/>
      <c r="Z67" s="27"/>
      <c r="AA67" s="27"/>
      <c r="AB67" s="27"/>
      <c r="AC67" s="27"/>
      <c r="AD67" s="27"/>
      <c r="AE67" s="27"/>
      <c r="AF67" s="27"/>
      <c r="AG67" s="28"/>
    </row>
    <row r="68" spans="1:33" ht="13" thickTop="1">
      <c r="C68" s="464"/>
      <c r="D68" s="464"/>
      <c r="E68" s="464"/>
      <c r="F68" s="464"/>
      <c r="G68" s="464"/>
      <c r="H68" s="464"/>
      <c r="I68" s="464"/>
      <c r="J68" s="464"/>
      <c r="K68" s="464"/>
      <c r="L68" s="464"/>
      <c r="M68" s="464"/>
      <c r="N68" s="466"/>
      <c r="X68" s="3"/>
      <c r="Y68" s="3"/>
      <c r="Z68" s="3"/>
      <c r="AA68" s="3"/>
      <c r="AB68" s="3"/>
      <c r="AC68" s="3"/>
      <c r="AD68" s="3"/>
      <c r="AE68" s="3"/>
      <c r="AF68" s="3"/>
      <c r="AG68" s="3"/>
    </row>
  </sheetData>
  <sheetProtection sheet="1" formatCells="0" formatColumns="0" selectLockedCells="1"/>
  <protectedRanges>
    <protectedRange sqref="Y4 Y7 AD4 AB10 AE10 C6:C12 AD7:AF7 AH14 C18:C24 C30:C36 C42:C48 C54:C59" name="Range1"/>
    <protectedRange sqref="AE27 AB13 AG13" name="Range1_3"/>
  </protectedRanges>
  <mergeCells count="92">
    <mergeCell ref="C67:M68"/>
    <mergeCell ref="N67:N68"/>
    <mergeCell ref="A64:R64"/>
    <mergeCell ref="AK52:AN52"/>
    <mergeCell ref="Y60:AF61"/>
    <mergeCell ref="A61:B61"/>
    <mergeCell ref="Y64:AD64"/>
    <mergeCell ref="A63:R63"/>
    <mergeCell ref="A52:B52"/>
    <mergeCell ref="T52:V52"/>
    <mergeCell ref="Z49:AC49"/>
    <mergeCell ref="Z50:AC50"/>
    <mergeCell ref="Z51:AC51"/>
    <mergeCell ref="Z52:AC52"/>
    <mergeCell ref="Z53:AA53"/>
    <mergeCell ref="AK40:AN40"/>
    <mergeCell ref="Q41:R41"/>
    <mergeCell ref="Z41:AC41"/>
    <mergeCell ref="Z42:AC42"/>
    <mergeCell ref="Z44:AC44"/>
    <mergeCell ref="T40:V40"/>
    <mergeCell ref="Z39:AC39"/>
    <mergeCell ref="A40:B40"/>
    <mergeCell ref="C40:H40"/>
    <mergeCell ref="I40:J40"/>
    <mergeCell ref="K40:R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T28:V28"/>
    <mergeCell ref="Z27:AC27"/>
    <mergeCell ref="A28:B28"/>
    <mergeCell ref="C28:H28"/>
    <mergeCell ref="I28:J28"/>
    <mergeCell ref="K28:R28"/>
    <mergeCell ref="Z28:AC28"/>
    <mergeCell ref="Z26:AC26"/>
    <mergeCell ref="AK16:AN16"/>
    <mergeCell ref="Q17:R17"/>
    <mergeCell ref="Y17:AA17"/>
    <mergeCell ref="AD17:AE17"/>
    <mergeCell ref="Z22:AC22"/>
    <mergeCell ref="Z23:AC23"/>
    <mergeCell ref="Z24:AC24"/>
    <mergeCell ref="Z25:AC25"/>
    <mergeCell ref="T16:V16"/>
    <mergeCell ref="Z21:AC21"/>
    <mergeCell ref="Y19:AF19"/>
    <mergeCell ref="Y15:AA15"/>
    <mergeCell ref="AD15:AE15"/>
    <mergeCell ref="A16:B16"/>
    <mergeCell ref="C16:H16"/>
    <mergeCell ref="I16:J16"/>
    <mergeCell ref="K16:R16"/>
    <mergeCell ref="Y16:AA16"/>
    <mergeCell ref="AD16:AE16"/>
    <mergeCell ref="AJ2:AL2"/>
    <mergeCell ref="Y3:AB3"/>
    <mergeCell ref="AD3:AF3"/>
    <mergeCell ref="A4:B4"/>
    <mergeCell ref="C4:H4"/>
    <mergeCell ref="I4:J4"/>
    <mergeCell ref="K4:R4"/>
    <mergeCell ref="Y4:AB4"/>
    <mergeCell ref="AD4:AF4"/>
    <mergeCell ref="T4:V4"/>
    <mergeCell ref="AD14:AE14"/>
    <mergeCell ref="AK4:AN4"/>
    <mergeCell ref="Q5:R5"/>
    <mergeCell ref="Y6:AB6"/>
    <mergeCell ref="Y7:AB7"/>
    <mergeCell ref="Y12:AB12"/>
    <mergeCell ref="AD12:AF12"/>
    <mergeCell ref="Y13:AA13"/>
    <mergeCell ref="AD13:AE13"/>
    <mergeCell ref="Y9:Z9"/>
    <mergeCell ref="AB9:AC9"/>
    <mergeCell ref="AE9:AF9"/>
    <mergeCell ref="Y10:Z10"/>
    <mergeCell ref="AB10:AC10"/>
    <mergeCell ref="AE10:AF10"/>
    <mergeCell ref="Y14:AA14"/>
  </mergeCells>
  <conditionalFormatting sqref="B18:B24 B30:B36 B54:B60 B6:B12 B42:B48">
    <cfRule type="cellIs" dxfId="441" priority="66" stopIfTrue="1" operator="equal">
      <formula>0</formula>
    </cfRule>
  </conditionalFormatting>
  <conditionalFormatting sqref="C13:H13 C25:H25 C37:H37 C49:H49 L25:Q25 L37:Q37 L49:Q49 J13 L13:Q13 T13:V13">
    <cfRule type="cellIs" dxfId="440" priority="65" stopIfTrue="1" operator="equal">
      <formula>0</formula>
    </cfRule>
  </conditionalFormatting>
  <conditionalFormatting sqref="J25">
    <cfRule type="cellIs" dxfId="439" priority="54" stopIfTrue="1" operator="equal">
      <formula>0</formula>
    </cfRule>
  </conditionalFormatting>
  <conditionalFormatting sqref="J37">
    <cfRule type="cellIs" dxfId="438" priority="53" stopIfTrue="1" operator="equal">
      <formula>0</formula>
    </cfRule>
  </conditionalFormatting>
  <conditionalFormatting sqref="J49">
    <cfRule type="cellIs" dxfId="437" priority="52" stopIfTrue="1" operator="equal">
      <formula>0</formula>
    </cfRule>
  </conditionalFormatting>
  <conditionalFormatting sqref="K25 K37 K49 K13">
    <cfRule type="cellIs" dxfId="436" priority="50" stopIfTrue="1" operator="equal">
      <formula>0</formula>
    </cfRule>
  </conditionalFormatting>
  <conditionalFormatting sqref="I13">
    <cfRule type="cellIs" dxfId="435" priority="49" stopIfTrue="1" operator="equal">
      <formula>0</formula>
    </cfRule>
  </conditionalFormatting>
  <conditionalFormatting sqref="I25">
    <cfRule type="cellIs" dxfId="434" priority="48" stopIfTrue="1" operator="equal">
      <formula>0</formula>
    </cfRule>
  </conditionalFormatting>
  <conditionalFormatting sqref="I49">
    <cfRule type="cellIs" dxfId="433" priority="46" stopIfTrue="1" operator="equal">
      <formula>0</formula>
    </cfRule>
  </conditionalFormatting>
  <conditionalFormatting sqref="T25:V25">
    <cfRule type="cellIs" dxfId="432" priority="43" stopIfTrue="1" operator="equal">
      <formula>0</formula>
    </cfRule>
  </conditionalFormatting>
  <conditionalFormatting sqref="T37:V37">
    <cfRule type="cellIs" dxfId="431" priority="41" stopIfTrue="1" operator="equal">
      <formula>0</formula>
    </cfRule>
  </conditionalFormatting>
  <conditionalFormatting sqref="T49:V49">
    <cfRule type="cellIs" dxfId="430" priority="39" stopIfTrue="1" operator="equal">
      <formula>0</formula>
    </cfRule>
  </conditionalFormatting>
  <conditionalFormatting sqref="I37">
    <cfRule type="cellIs" dxfId="429" priority="35" stopIfTrue="1" operator="equal">
      <formula>0</formula>
    </cfRule>
  </conditionalFormatting>
  <conditionalFormatting sqref="AB17">
    <cfRule type="cellIs" dxfId="428" priority="15" stopIfTrue="1" operator="lessThan">
      <formula>0</formula>
    </cfRule>
  </conditionalFormatting>
  <conditionalFormatting sqref="AE21:AF25 AE51:AF51 AE28:AF35 AF26 AE48:AF49 AE38:AF42 AE44:AF44 AE46:AF46">
    <cfRule type="cellIs" dxfId="427" priority="14" stopIfTrue="1" operator="equal">
      <formula>0</formula>
    </cfRule>
  </conditionalFormatting>
  <conditionalFormatting sqref="AE50:AF50">
    <cfRule type="cellIs" dxfId="426" priority="13" stopIfTrue="1" operator="equal">
      <formula>0</formula>
    </cfRule>
  </conditionalFormatting>
  <conditionalFormatting sqref="AE53:AF53">
    <cfRule type="cellIs" dxfId="425" priority="12" stopIfTrue="1" operator="equal">
      <formula>0</formula>
    </cfRule>
  </conditionalFormatting>
  <conditionalFormatting sqref="AE48:AF48">
    <cfRule type="expression" dxfId="424" priority="11" stopIfTrue="1">
      <formula>$AE$48:$AF$48=0</formula>
    </cfRule>
  </conditionalFormatting>
  <conditionalFormatting sqref="AE52:AF52">
    <cfRule type="cellIs" dxfId="423" priority="8" stopIfTrue="1" operator="equal">
      <formula>0</formula>
    </cfRule>
  </conditionalFormatting>
  <conditionalFormatting sqref="AE26">
    <cfRule type="cellIs" dxfId="422" priority="7" stopIfTrue="1" operator="equal">
      <formula>0</formula>
    </cfRule>
  </conditionalFormatting>
  <conditionalFormatting sqref="AE47:AF47">
    <cfRule type="cellIs" dxfId="421" priority="6" stopIfTrue="1" operator="equal">
      <formula>0</formula>
    </cfRule>
  </conditionalFormatting>
  <conditionalFormatting sqref="AE43:AF43">
    <cfRule type="cellIs" dxfId="420" priority="5" stopIfTrue="1" operator="equal">
      <formula>0</formula>
    </cfRule>
  </conditionalFormatting>
  <conditionalFormatting sqref="AE36:AF36">
    <cfRule type="cellIs" dxfId="419" priority="2" stopIfTrue="1" operator="equal">
      <formula>0</formula>
    </cfRule>
  </conditionalFormatting>
  <conditionalFormatting sqref="AE45:AF45">
    <cfRule type="cellIs" dxfId="418" priority="3" stopIfTrue="1" operator="equal">
      <formula>0</formula>
    </cfRule>
  </conditionalFormatting>
  <conditionalFormatting sqref="AE36:AF36">
    <cfRule type="expression" dxfId="417" priority="1" stopIfTrue="1">
      <formula>$AE$48:$AF$48=0</formula>
    </cfRule>
  </conditionalFormatting>
  <dataValidations count="6">
    <dataValidation allowBlank="1" showInputMessage="1" sqref="AB10" xr:uid="{99DA4CB6-72D8-4A70-9A49-ECE9DE2CBBE8}"/>
    <dataValidation type="decimal" allowBlank="1" showInputMessage="1" showErrorMessage="1" sqref="AH14 AE27 AB13 AG13" xr:uid="{067DACBD-20B8-4E52-9C10-74AAFA6CE90E}">
      <formula1>0</formula1>
      <formula2>300</formula2>
    </dataValidation>
    <dataValidation type="decimal" allowBlank="1" showInputMessage="1" showErrorMessage="1" sqref="AD7" xr:uid="{B2D822C8-E89F-48C0-AEFD-7F78B40DC6F0}">
      <formula1>0</formula1>
      <formula2>2</formula2>
    </dataValidation>
    <dataValidation type="decimal" allowBlank="1" showInputMessage="1" showErrorMessage="1" errorTitle="Invalid Data Type" error="Please enter a number between 0 and 24." sqref="C18:C24 C42:C48 C30:C36 C6:C12 C54:C59" xr:uid="{B2BB90A7-9926-432E-B167-E237C48261A0}">
      <formula1>0</formula1>
      <formula2>24</formula2>
    </dataValidation>
    <dataValidation type="date" allowBlank="1" showInputMessage="1" sqref="AE10" xr:uid="{8EC5FD27-F15F-445C-B552-3362993BD82B}">
      <formula1>1</formula1>
      <formula2>73050</formula2>
    </dataValidation>
    <dataValidation type="list" allowBlank="1" showInputMessage="1" showErrorMessage="1" sqref="R54:R60" xr:uid="{E75DD6A5-FBC1-4FBC-B1A9-F4CE39F33ED5}">
      <formula1>$B$18:$B$25</formula1>
    </dataValidation>
  </dataValidations>
  <hyperlinks>
    <hyperlink ref="F65" r:id="rId1" display="http://web.uncg.edu/hrs/PolicyManuals/StaffManual/Section5/" xr:uid="{5CC0125D-132F-45FA-943D-A2A5D3BF8809}"/>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3DD78D-3097-4EEC-8C92-E5535D203CED}">
          <x14:formula1>
            <xm:f>Validation!$B$18:$B$27</xm:f>
          </x14:formula1>
          <xm:sqref>R6:R12 R42:R48 R30:R36 R18:R24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pageSetUpPr fitToPage="1"/>
  </sheetPr>
  <dimension ref="A2:AP68"/>
  <sheetViews>
    <sheetView showGridLines="0" zoomScale="90" zoomScaleNormal="90" zoomScalePageLayoutView="40" workbookViewId="0">
      <selection activeCell="J42" sqref="J42"/>
    </sheetView>
  </sheetViews>
  <sheetFormatPr defaultColWidth="7.453125" defaultRowHeight="12.5"/>
  <cols>
    <col min="1" max="2" width="7.453125" style="2" customWidth="1"/>
    <col min="3" max="8" width="8.453125" style="2" customWidth="1"/>
    <col min="9" max="9" width="8.81640625" style="2" customWidth="1"/>
    <col min="10" max="10" width="10.453125" style="2" customWidth="1"/>
    <col min="11" max="16" width="8.453125" style="2" customWidth="1"/>
    <col min="17" max="17" width="7" style="2" customWidth="1"/>
    <col min="18" max="18" width="8.81640625" style="2" bestFit="1" customWidth="1"/>
    <col min="19" max="19" width="2.54296875" style="2" customWidth="1"/>
    <col min="20" max="20" width="9.1796875" style="2" customWidth="1"/>
    <col min="21" max="22" width="9.453125" style="2" customWidth="1"/>
    <col min="23" max="24" width="2.1796875" style="2" customWidth="1"/>
    <col min="25" max="26" width="7.453125" style="2" customWidth="1"/>
    <col min="27" max="27" width="3.81640625" style="2" customWidth="1"/>
    <col min="28" max="28" width="17.81640625" style="2" customWidth="1"/>
    <col min="29" max="29" width="1.54296875" style="2" customWidth="1"/>
    <col min="30" max="32" width="7.453125" style="2" customWidth="1"/>
    <col min="33" max="33" width="2.453125" style="2" customWidth="1"/>
    <col min="34" max="34" width="4.7265625" style="2" hidden="1" customWidth="1"/>
    <col min="35" max="35" width="7.453125" style="2" hidden="1" customWidth="1"/>
    <col min="36" max="36" width="14.26953125" style="2" hidden="1" customWidth="1"/>
    <col min="37" max="37" width="8" style="2" hidden="1" customWidth="1"/>
    <col min="38" max="39" width="8.54296875" style="2" hidden="1" customWidth="1"/>
    <col min="40" max="41" width="7.453125" style="2" hidden="1" customWidth="1"/>
    <col min="42" max="43" width="7.453125" style="2" customWidth="1"/>
    <col min="44" max="16384" width="7.453125" style="2"/>
  </cols>
  <sheetData>
    <row r="2" spans="1:42" ht="13">
      <c r="S2" s="3"/>
      <c r="AI2" s="65"/>
      <c r="AJ2" s="424" t="s">
        <v>103</v>
      </c>
      <c r="AK2" s="424"/>
      <c r="AL2" s="424"/>
      <c r="AM2" s="185"/>
      <c r="AN2" s="66"/>
      <c r="AO2" s="66"/>
    </row>
    <row r="3" spans="1:42" ht="24.75" customHeight="1" thickBot="1">
      <c r="A3" s="3"/>
      <c r="B3" s="3"/>
      <c r="C3" s="3"/>
      <c r="D3" s="3"/>
      <c r="E3" s="3"/>
      <c r="F3" s="3"/>
      <c r="G3" s="3"/>
      <c r="H3" s="1"/>
      <c r="I3" s="110"/>
      <c r="J3" s="45"/>
      <c r="K3" s="3"/>
      <c r="L3" s="3"/>
      <c r="M3" s="3"/>
      <c r="N3" s="109"/>
      <c r="O3" s="109"/>
      <c r="P3" s="109"/>
      <c r="Q3" s="46"/>
      <c r="R3" s="3"/>
      <c r="S3" s="1"/>
      <c r="Y3" s="419" t="s">
        <v>16</v>
      </c>
      <c r="Z3" s="419"/>
      <c r="AA3" s="419"/>
      <c r="AB3" s="419"/>
      <c r="AC3" s="19"/>
      <c r="AD3" s="419" t="s">
        <v>17</v>
      </c>
      <c r="AE3" s="419"/>
      <c r="AF3" s="419"/>
      <c r="AG3" s="19"/>
      <c r="AH3" s="19"/>
      <c r="AI3" s="67"/>
      <c r="AJ3" s="68"/>
      <c r="AK3" s="69"/>
      <c r="AL3" s="69"/>
      <c r="AM3" s="69"/>
      <c r="AN3" s="70"/>
      <c r="AO3" s="70"/>
    </row>
    <row r="4" spans="1:42" ht="12.75" customHeight="1" thickTop="1">
      <c r="A4" s="425" t="s">
        <v>22</v>
      </c>
      <c r="B4" s="425"/>
      <c r="C4" s="426" t="s">
        <v>185</v>
      </c>
      <c r="D4" s="427"/>
      <c r="E4" s="427"/>
      <c r="F4" s="427"/>
      <c r="G4" s="427"/>
      <c r="H4" s="428"/>
      <c r="I4" s="429" t="s">
        <v>184</v>
      </c>
      <c r="J4" s="430"/>
      <c r="K4" s="431" t="s">
        <v>104</v>
      </c>
      <c r="L4" s="432"/>
      <c r="M4" s="432"/>
      <c r="N4" s="432"/>
      <c r="O4" s="432"/>
      <c r="P4" s="432"/>
      <c r="Q4" s="432"/>
      <c r="R4" s="433"/>
      <c r="S4" s="48"/>
      <c r="T4" s="434" t="s">
        <v>115</v>
      </c>
      <c r="U4" s="435"/>
      <c r="V4" s="436"/>
      <c r="Y4" s="407" t="str">
        <f>'Timesheet Setup'!G7</f>
        <v xml:space="preserve">Spiro </v>
      </c>
      <c r="Z4" s="408"/>
      <c r="AA4" s="408"/>
      <c r="AB4" s="409"/>
      <c r="AC4" s="3"/>
      <c r="AD4" s="407">
        <f>'Timesheet Setup'!G9</f>
        <v>123456789</v>
      </c>
      <c r="AE4" s="408"/>
      <c r="AF4" s="409"/>
      <c r="AG4" s="3"/>
      <c r="AH4" s="3"/>
      <c r="AI4" s="67"/>
      <c r="AJ4" s="54" t="s">
        <v>22</v>
      </c>
      <c r="AK4" s="403" t="s">
        <v>78</v>
      </c>
      <c r="AL4" s="404"/>
      <c r="AM4" s="404"/>
      <c r="AN4" s="405"/>
      <c r="AO4" s="70"/>
    </row>
    <row r="5" spans="1:42" ht="13">
      <c r="A5" s="54" t="s">
        <v>25</v>
      </c>
      <c r="B5" s="55" t="s">
        <v>26</v>
      </c>
      <c r="C5" s="54" t="s">
        <v>77</v>
      </c>
      <c r="D5" s="54" t="s">
        <v>88</v>
      </c>
      <c r="E5" s="54" t="s">
        <v>89</v>
      </c>
      <c r="F5" s="54" t="s">
        <v>90</v>
      </c>
      <c r="G5" s="54" t="s">
        <v>99</v>
      </c>
      <c r="H5" s="182" t="s">
        <v>100</v>
      </c>
      <c r="I5" s="176" t="s">
        <v>102</v>
      </c>
      <c r="J5" s="175" t="s">
        <v>84</v>
      </c>
      <c r="K5" s="54" t="s">
        <v>183</v>
      </c>
      <c r="L5" s="183" t="s">
        <v>5</v>
      </c>
      <c r="M5" s="54" t="s">
        <v>7</v>
      </c>
      <c r="N5" s="54" t="s">
        <v>14</v>
      </c>
      <c r="O5" s="54" t="s">
        <v>11</v>
      </c>
      <c r="P5" s="54" t="s">
        <v>47</v>
      </c>
      <c r="Q5" s="403" t="s">
        <v>94</v>
      </c>
      <c r="R5" s="405"/>
      <c r="S5" s="1"/>
      <c r="T5" s="112" t="s">
        <v>85</v>
      </c>
      <c r="U5" s="199" t="s">
        <v>110</v>
      </c>
      <c r="V5" s="197" t="s">
        <v>114</v>
      </c>
      <c r="Y5" s="3"/>
      <c r="Z5" s="3"/>
      <c r="AA5" s="3"/>
      <c r="AB5" s="3"/>
      <c r="AC5" s="3"/>
      <c r="AD5" s="3"/>
      <c r="AE5" s="3"/>
      <c r="AF5" s="3"/>
      <c r="AG5" s="3"/>
      <c r="AH5" s="3"/>
      <c r="AI5" s="67"/>
      <c r="AJ5" s="54" t="s">
        <v>25</v>
      </c>
      <c r="AK5" s="54" t="s">
        <v>79</v>
      </c>
      <c r="AL5" s="54" t="s">
        <v>80</v>
      </c>
      <c r="AM5" s="54" t="s">
        <v>85</v>
      </c>
      <c r="AN5" s="54" t="s">
        <v>89</v>
      </c>
      <c r="AO5" s="70"/>
    </row>
    <row r="6" spans="1:42" ht="13">
      <c r="A6" s="56" t="s">
        <v>27</v>
      </c>
      <c r="B6" s="57">
        <f>IF(WEEKDAY($AB$10)=1,$AB$10,0)</f>
        <v>43828</v>
      </c>
      <c r="C6" s="58"/>
      <c r="D6" s="102"/>
      <c r="E6" s="102"/>
      <c r="F6" s="102"/>
      <c r="G6" s="102"/>
      <c r="H6" s="173"/>
      <c r="I6" s="113"/>
      <c r="J6" s="105"/>
      <c r="K6" s="102"/>
      <c r="L6" s="103"/>
      <c r="M6" s="102"/>
      <c r="N6" s="102"/>
      <c r="O6" s="102"/>
      <c r="P6" s="102"/>
      <c r="Q6" s="102"/>
      <c r="R6" s="104"/>
      <c r="S6" s="6"/>
      <c r="T6" s="113"/>
      <c r="U6" s="200"/>
      <c r="V6" s="198"/>
      <c r="Y6" s="406" t="s">
        <v>55</v>
      </c>
      <c r="Z6" s="406"/>
      <c r="AA6" s="406"/>
      <c r="AB6" s="40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ht="13">
      <c r="A7" s="56" t="s">
        <v>28</v>
      </c>
      <c r="B7" s="57">
        <f>IF(WEEKDAY($AB$10)=2,$AB$10,IF(B6&lt;&gt;0,B6+1,0))</f>
        <v>43829</v>
      </c>
      <c r="C7" s="58"/>
      <c r="D7" s="102"/>
      <c r="E7" s="102"/>
      <c r="F7" s="102"/>
      <c r="G7" s="102"/>
      <c r="H7" s="102"/>
      <c r="I7" s="113"/>
      <c r="J7" s="105"/>
      <c r="K7" s="102"/>
      <c r="L7" s="103"/>
      <c r="M7" s="102"/>
      <c r="N7" s="102"/>
      <c r="O7" s="102"/>
      <c r="P7" s="102"/>
      <c r="Q7" s="102"/>
      <c r="R7" s="104"/>
      <c r="S7" s="6"/>
      <c r="T7" s="113"/>
      <c r="U7" s="200"/>
      <c r="V7" s="198"/>
      <c r="Y7" s="407">
        <f>'Timesheet Setup'!G11</f>
        <v>58401</v>
      </c>
      <c r="Z7" s="408"/>
      <c r="AA7" s="408"/>
      <c r="AB7" s="409"/>
      <c r="AC7" s="3"/>
      <c r="AD7" s="142">
        <f>'Timesheet Setup'!G13</f>
        <v>1</v>
      </c>
      <c r="AE7" s="142">
        <f>'Timesheet Setup'!G15</f>
        <v>0</v>
      </c>
      <c r="AF7" s="142">
        <f>'Timesheet Setup'!G17</f>
        <v>0</v>
      </c>
      <c r="AG7" s="3"/>
      <c r="AH7" s="3"/>
      <c r="AI7" s="71"/>
      <c r="AJ7" s="56" t="s">
        <v>28</v>
      </c>
      <c r="AK7" s="59">
        <f t="shared" ref="AK7:AK12" si="2">I7</f>
        <v>0</v>
      </c>
      <c r="AL7" s="59">
        <f t="shared" ref="AL7:AL12" si="3">K7</f>
        <v>0</v>
      </c>
      <c r="AM7" s="59">
        <f t="shared" si="0"/>
        <v>0</v>
      </c>
      <c r="AN7" s="59">
        <f t="shared" si="1"/>
        <v>0</v>
      </c>
      <c r="AO7" s="70"/>
    </row>
    <row r="8" spans="1:42" ht="13">
      <c r="A8" s="56" t="s">
        <v>29</v>
      </c>
      <c r="B8" s="57">
        <f>IF(WEEKDAY($AB$10)=3,$AB$10,IF(B7&lt;&gt;0,B7+1,0))</f>
        <v>43830</v>
      </c>
      <c r="C8" s="58"/>
      <c r="D8" s="102"/>
      <c r="E8" s="102"/>
      <c r="F8" s="102"/>
      <c r="G8" s="102"/>
      <c r="H8" s="102"/>
      <c r="I8" s="113"/>
      <c r="J8" s="105"/>
      <c r="K8" s="102"/>
      <c r="L8" s="103"/>
      <c r="M8" s="102"/>
      <c r="N8" s="102"/>
      <c r="O8" s="102"/>
      <c r="P8" s="102"/>
      <c r="Q8" s="102"/>
      <c r="R8" s="104"/>
      <c r="S8" s="6"/>
      <c r="T8" s="113"/>
      <c r="U8" s="200"/>
      <c r="V8" s="19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ht="13">
      <c r="A9" s="56" t="s">
        <v>30</v>
      </c>
      <c r="B9" s="57">
        <f>IF(WEEKDAY($AB$10)=4,$AB$10,IF(B8&lt;&gt;0,B8+1,0))</f>
        <v>43831</v>
      </c>
      <c r="C9" s="58"/>
      <c r="D9" s="102"/>
      <c r="E9" s="102"/>
      <c r="F9" s="102"/>
      <c r="G9" s="102"/>
      <c r="H9" s="102"/>
      <c r="I9" s="113"/>
      <c r="J9" s="105"/>
      <c r="K9" s="102"/>
      <c r="L9" s="103"/>
      <c r="M9" s="102"/>
      <c r="N9" s="102"/>
      <c r="O9" s="102"/>
      <c r="P9" s="102"/>
      <c r="Q9" s="102"/>
      <c r="R9" s="104"/>
      <c r="S9" s="6"/>
      <c r="T9" s="113"/>
      <c r="U9" s="200"/>
      <c r="V9" s="198"/>
      <c r="Y9" s="418" t="s">
        <v>92</v>
      </c>
      <c r="Z9" s="418"/>
      <c r="AA9" s="3"/>
      <c r="AB9" s="419" t="s">
        <v>75</v>
      </c>
      <c r="AC9" s="419"/>
      <c r="AD9" s="3"/>
      <c r="AE9" s="419" t="s">
        <v>76</v>
      </c>
      <c r="AF9" s="419"/>
      <c r="AG9" s="3"/>
      <c r="AH9" s="3"/>
      <c r="AI9" s="72"/>
      <c r="AJ9" s="56" t="s">
        <v>30</v>
      </c>
      <c r="AK9" s="59">
        <f t="shared" si="2"/>
        <v>0</v>
      </c>
      <c r="AL9" s="59">
        <f t="shared" si="3"/>
        <v>0</v>
      </c>
      <c r="AM9" s="59">
        <f t="shared" si="0"/>
        <v>0</v>
      </c>
      <c r="AN9" s="59">
        <f t="shared" si="1"/>
        <v>0</v>
      </c>
      <c r="AO9" s="70"/>
    </row>
    <row r="10" spans="1:42" ht="13">
      <c r="A10" s="56" t="s">
        <v>31</v>
      </c>
      <c r="B10" s="57">
        <f>IF(WEEKDAY($AB$10)=5,$AB$10,IF(B9&lt;&gt;0,B9+1,0))</f>
        <v>43832</v>
      </c>
      <c r="C10" s="58"/>
      <c r="D10" s="102"/>
      <c r="E10" s="102"/>
      <c r="F10" s="102"/>
      <c r="G10" s="102"/>
      <c r="H10" s="102"/>
      <c r="I10" s="113"/>
      <c r="J10" s="105"/>
      <c r="K10" s="102"/>
      <c r="L10" s="103"/>
      <c r="M10" s="102"/>
      <c r="N10" s="102"/>
      <c r="O10" s="102"/>
      <c r="P10" s="102"/>
      <c r="Q10" s="102"/>
      <c r="R10" s="104"/>
      <c r="S10" s="6"/>
      <c r="T10" s="113"/>
      <c r="U10" s="200"/>
      <c r="V10" s="198"/>
      <c r="Y10" s="420" t="s">
        <v>243</v>
      </c>
      <c r="Z10" s="421"/>
      <c r="AA10" s="3"/>
      <c r="AB10" s="422">
        <f>VLOOKUP(Y10,Validation!B4:F15,2,FALSE)</f>
        <v>43828</v>
      </c>
      <c r="AC10" s="423"/>
      <c r="AD10" s="3"/>
      <c r="AE10" s="422">
        <f>VLOOKUP(Y10,Validation!B4:F15,4,FALSE)</f>
        <v>43862</v>
      </c>
      <c r="AF10" s="42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43833</v>
      </c>
      <c r="C11" s="58"/>
      <c r="D11" s="102"/>
      <c r="E11" s="102"/>
      <c r="F11" s="102"/>
      <c r="G11" s="102"/>
      <c r="H11" s="102"/>
      <c r="I11" s="113"/>
      <c r="J11" s="105"/>
      <c r="K11" s="102"/>
      <c r="L11" s="103"/>
      <c r="M11" s="102"/>
      <c r="N11" s="102"/>
      <c r="O11" s="102"/>
      <c r="P11" s="102"/>
      <c r="Q11" s="102"/>
      <c r="R11" s="104"/>
      <c r="S11" s="6"/>
      <c r="T11" s="113"/>
      <c r="U11" s="200"/>
      <c r="V11" s="19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43834</v>
      </c>
      <c r="C12" s="58"/>
      <c r="D12" s="102"/>
      <c r="E12" s="102"/>
      <c r="F12" s="102"/>
      <c r="G12" s="102"/>
      <c r="H12" s="173"/>
      <c r="I12" s="113"/>
      <c r="J12" s="105"/>
      <c r="K12" s="102"/>
      <c r="L12" s="103"/>
      <c r="M12" s="102"/>
      <c r="N12" s="102"/>
      <c r="O12" s="102"/>
      <c r="P12" s="102"/>
      <c r="Q12" s="102"/>
      <c r="R12" s="104"/>
      <c r="S12" s="6"/>
      <c r="T12" s="113"/>
      <c r="U12" s="200"/>
      <c r="V12" s="198"/>
      <c r="W12" s="3"/>
      <c r="X12" s="1"/>
      <c r="Y12" s="410" t="s">
        <v>179</v>
      </c>
      <c r="Z12" s="411"/>
      <c r="AA12" s="411"/>
      <c r="AB12" s="412"/>
      <c r="AC12" s="151"/>
      <c r="AD12" s="413" t="s">
        <v>115</v>
      </c>
      <c r="AE12" s="414"/>
      <c r="AF12" s="415"/>
      <c r="AG12" s="16"/>
      <c r="AH12" s="3"/>
      <c r="AI12" s="71"/>
      <c r="AJ12" s="56" t="s">
        <v>33</v>
      </c>
      <c r="AK12" s="59">
        <f t="shared" si="2"/>
        <v>0</v>
      </c>
      <c r="AL12" s="59">
        <f t="shared" si="3"/>
        <v>0</v>
      </c>
      <c r="AM12" s="59">
        <f t="shared" si="0"/>
        <v>0</v>
      </c>
      <c r="AN12" s="59">
        <f t="shared" si="1"/>
        <v>0</v>
      </c>
      <c r="AO12" s="70"/>
      <c r="AP12" s="5"/>
    </row>
    <row r="13" spans="1:42" ht="13">
      <c r="A13" s="184"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01">
        <f>SUMIF($B6:$B12,"&lt;&gt;0",U6:U12)</f>
        <v>0</v>
      </c>
      <c r="V13" s="201">
        <f>SUMIF($B6:$B12,"&lt;&gt;0",V6:V12)</f>
        <v>0</v>
      </c>
      <c r="W13" s="1"/>
      <c r="X13" s="48"/>
      <c r="Y13" s="416" t="s">
        <v>158</v>
      </c>
      <c r="Z13" s="417"/>
      <c r="AA13" s="417"/>
      <c r="AB13" s="143">
        <f>January!AB17</f>
        <v>0</v>
      </c>
      <c r="AC13" s="152"/>
      <c r="AD13" s="473" t="s">
        <v>162</v>
      </c>
      <c r="AE13" s="474"/>
      <c r="AF13" s="143">
        <f>January!AF17</f>
        <v>0</v>
      </c>
      <c r="AG13" s="47"/>
      <c r="AH13" s="16"/>
      <c r="AI13" s="71"/>
      <c r="AJ13" s="56" t="s">
        <v>34</v>
      </c>
      <c r="AK13" s="188">
        <f>SUM(AK6:AK12)</f>
        <v>0</v>
      </c>
      <c r="AL13" s="188">
        <f t="shared" ref="AL13:AN13" si="5">SUM(AL6:AL12)</f>
        <v>0</v>
      </c>
      <c r="AM13" s="188">
        <f t="shared" si="5"/>
        <v>0</v>
      </c>
      <c r="AN13" s="188">
        <f t="shared" si="5"/>
        <v>0</v>
      </c>
      <c r="AO13" s="70"/>
    </row>
    <row r="14" spans="1:42">
      <c r="S14" s="12"/>
      <c r="T14" s="48"/>
      <c r="U14" s="48"/>
      <c r="V14" s="48"/>
      <c r="W14" s="48"/>
      <c r="X14" s="1"/>
      <c r="Y14" s="401" t="s">
        <v>159</v>
      </c>
      <c r="Z14" s="402"/>
      <c r="AA14" s="402"/>
      <c r="AB14" s="99">
        <f>AE25</f>
        <v>0</v>
      </c>
      <c r="AC14" s="153"/>
      <c r="AD14" s="401" t="s">
        <v>166</v>
      </c>
      <c r="AE14" s="402"/>
      <c r="AF14" s="150">
        <f>AE48</f>
        <v>0</v>
      </c>
      <c r="AG14" s="47"/>
      <c r="AH14" s="47"/>
      <c r="AI14" s="71"/>
      <c r="AJ14" s="70"/>
      <c r="AK14" s="70"/>
      <c r="AL14" s="70"/>
      <c r="AM14" s="70"/>
      <c r="AN14" s="70"/>
      <c r="AO14" s="70"/>
    </row>
    <row r="15" spans="1:42" ht="13.5" thickBot="1">
      <c r="A15" s="3"/>
      <c r="B15" s="186"/>
      <c r="C15" s="186"/>
      <c r="D15" s="186"/>
      <c r="E15" s="186"/>
      <c r="F15" s="186"/>
      <c r="G15" s="186"/>
      <c r="H15" s="186"/>
      <c r="I15" s="186"/>
      <c r="J15" s="186"/>
      <c r="K15" s="186"/>
      <c r="L15" s="186"/>
      <c r="M15" s="186"/>
      <c r="N15" s="186"/>
      <c r="O15" s="186"/>
      <c r="P15" s="186"/>
      <c r="Q15" s="186"/>
      <c r="R15" s="3"/>
      <c r="S15" s="6"/>
      <c r="T15" s="1"/>
      <c r="U15" s="1"/>
      <c r="V15" s="1"/>
      <c r="W15" s="1"/>
      <c r="X15" s="6"/>
      <c r="Y15" s="401" t="s">
        <v>160</v>
      </c>
      <c r="Z15" s="402"/>
      <c r="AA15" s="402"/>
      <c r="AB15" s="99">
        <f>AE24</f>
        <v>0</v>
      </c>
      <c r="AC15" s="154"/>
      <c r="AD15" s="401" t="s">
        <v>163</v>
      </c>
      <c r="AE15" s="402"/>
      <c r="AF15" s="150">
        <f>AE49</f>
        <v>0</v>
      </c>
      <c r="AG15" s="3"/>
      <c r="AH15" s="47"/>
      <c r="AI15" s="71"/>
      <c r="AJ15" s="70"/>
      <c r="AK15" s="74"/>
      <c r="AL15" s="74"/>
      <c r="AM15" s="74"/>
      <c r="AN15" s="70"/>
      <c r="AO15" s="70"/>
    </row>
    <row r="16" spans="1:42" ht="12.75" customHeight="1" thickTop="1">
      <c r="A16" s="425" t="s">
        <v>23</v>
      </c>
      <c r="B16" s="425"/>
      <c r="C16" s="426" t="s">
        <v>185</v>
      </c>
      <c r="D16" s="427"/>
      <c r="E16" s="427"/>
      <c r="F16" s="427"/>
      <c r="G16" s="427"/>
      <c r="H16" s="428"/>
      <c r="I16" s="429" t="s">
        <v>184</v>
      </c>
      <c r="J16" s="430"/>
      <c r="K16" s="431" t="s">
        <v>104</v>
      </c>
      <c r="L16" s="432"/>
      <c r="M16" s="432"/>
      <c r="N16" s="432"/>
      <c r="O16" s="432"/>
      <c r="P16" s="432"/>
      <c r="Q16" s="432"/>
      <c r="R16" s="433"/>
      <c r="S16" s="1"/>
      <c r="T16" s="434" t="s">
        <v>115</v>
      </c>
      <c r="U16" s="435"/>
      <c r="V16" s="436"/>
      <c r="W16" s="6"/>
      <c r="Y16" s="401" t="s">
        <v>161</v>
      </c>
      <c r="Z16" s="402"/>
      <c r="AA16" s="402"/>
      <c r="AB16" s="150">
        <f>AE26</f>
        <v>0</v>
      </c>
      <c r="AC16" s="153"/>
      <c r="AD16" s="477" t="s">
        <v>114</v>
      </c>
      <c r="AE16" s="478"/>
      <c r="AF16" s="150">
        <f>AF51</f>
        <v>0</v>
      </c>
      <c r="AG16" s="3"/>
      <c r="AH16" s="3"/>
      <c r="AI16" s="71"/>
      <c r="AJ16" s="54" t="s">
        <v>22</v>
      </c>
      <c r="AK16" s="403" t="s">
        <v>78</v>
      </c>
      <c r="AL16" s="404"/>
      <c r="AM16" s="404"/>
      <c r="AN16" s="405"/>
      <c r="AO16" s="70"/>
    </row>
    <row r="17" spans="1:41" ht="12.75" customHeight="1" thickBot="1">
      <c r="A17" s="54" t="s">
        <v>25</v>
      </c>
      <c r="B17" s="55" t="s">
        <v>26</v>
      </c>
      <c r="C17" s="54" t="s">
        <v>77</v>
      </c>
      <c r="D17" s="54" t="s">
        <v>88</v>
      </c>
      <c r="E17" s="54" t="s">
        <v>89</v>
      </c>
      <c r="F17" s="54" t="s">
        <v>90</v>
      </c>
      <c r="G17" s="54" t="s">
        <v>99</v>
      </c>
      <c r="H17" s="193" t="s">
        <v>100</v>
      </c>
      <c r="I17" s="176" t="s">
        <v>102</v>
      </c>
      <c r="J17" s="175" t="s">
        <v>84</v>
      </c>
      <c r="K17" s="54" t="s">
        <v>183</v>
      </c>
      <c r="L17" s="194" t="s">
        <v>5</v>
      </c>
      <c r="M17" s="54" t="s">
        <v>7</v>
      </c>
      <c r="N17" s="54" t="s">
        <v>14</v>
      </c>
      <c r="O17" s="54" t="s">
        <v>11</v>
      </c>
      <c r="P17" s="54" t="s">
        <v>47</v>
      </c>
      <c r="Q17" s="403" t="s">
        <v>94</v>
      </c>
      <c r="R17" s="405"/>
      <c r="S17" s="1"/>
      <c r="T17" s="112" t="s">
        <v>85</v>
      </c>
      <c r="U17" s="199" t="s">
        <v>110</v>
      </c>
      <c r="V17" s="197" t="s">
        <v>114</v>
      </c>
      <c r="X17" s="6"/>
      <c r="Y17" s="440" t="s">
        <v>12</v>
      </c>
      <c r="Z17" s="441"/>
      <c r="AA17" s="441"/>
      <c r="AB17" s="35">
        <f>SUM(AB13+AB14+AB15-AB16)</f>
        <v>0</v>
      </c>
      <c r="AC17" s="153"/>
      <c r="AD17" s="475" t="s">
        <v>164</v>
      </c>
      <c r="AE17" s="476"/>
      <c r="AF17" s="156">
        <f>(AF13+AF14)-(AF15+AF16)</f>
        <v>0</v>
      </c>
      <c r="AG17" s="3"/>
      <c r="AH17" s="3"/>
      <c r="AI17" s="75"/>
      <c r="AJ17" s="54" t="s">
        <v>25</v>
      </c>
      <c r="AK17" s="54" t="s">
        <v>79</v>
      </c>
      <c r="AL17" s="54" t="s">
        <v>80</v>
      </c>
      <c r="AM17" s="54" t="s">
        <v>85</v>
      </c>
      <c r="AN17" s="54" t="s">
        <v>89</v>
      </c>
      <c r="AO17" s="70"/>
    </row>
    <row r="18" spans="1:41" ht="14" thickTop="1" thickBot="1">
      <c r="A18" s="53" t="s">
        <v>27</v>
      </c>
      <c r="B18" s="63">
        <f>IF(B12&lt;&gt;0,IF(SUM(B12+1)&gt;$AE$10,0, SUM(B12+1)),0)</f>
        <v>43835</v>
      </c>
      <c r="C18" s="58"/>
      <c r="D18" s="102"/>
      <c r="E18" s="102"/>
      <c r="F18" s="102"/>
      <c r="G18" s="102"/>
      <c r="H18" s="102"/>
      <c r="I18" s="174"/>
      <c r="J18" s="105"/>
      <c r="K18" s="102"/>
      <c r="L18" s="102"/>
      <c r="M18" s="102"/>
      <c r="N18" s="102"/>
      <c r="O18" s="102"/>
      <c r="P18" s="102"/>
      <c r="Q18" s="102"/>
      <c r="R18" s="104"/>
      <c r="S18" s="3"/>
      <c r="T18" s="113"/>
      <c r="U18" s="200"/>
      <c r="V18" s="19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43836</v>
      </c>
      <c r="C19" s="58"/>
      <c r="D19" s="102"/>
      <c r="E19" s="102"/>
      <c r="F19" s="102"/>
      <c r="G19" s="102"/>
      <c r="H19" s="102"/>
      <c r="I19" s="113"/>
      <c r="J19" s="105"/>
      <c r="K19" s="102"/>
      <c r="L19" s="103"/>
      <c r="M19" s="102"/>
      <c r="N19" s="102"/>
      <c r="O19" s="102"/>
      <c r="P19" s="102"/>
      <c r="Q19" s="102"/>
      <c r="R19" s="104"/>
      <c r="S19" s="3"/>
      <c r="T19" s="113"/>
      <c r="U19" s="200"/>
      <c r="V19" s="198"/>
      <c r="W19" s="6"/>
      <c r="X19" s="6"/>
      <c r="Y19" s="413" t="s">
        <v>0</v>
      </c>
      <c r="Z19" s="414"/>
      <c r="AA19" s="414"/>
      <c r="AB19" s="414"/>
      <c r="AC19" s="414"/>
      <c r="AD19" s="414"/>
      <c r="AE19" s="414"/>
      <c r="AF19" s="415"/>
      <c r="AG19" s="3"/>
      <c r="AH19" s="49"/>
      <c r="AI19" s="71"/>
      <c r="AJ19" s="56" t="s">
        <v>28</v>
      </c>
      <c r="AK19" s="59">
        <f t="shared" ref="AK19:AK24" si="9">I19</f>
        <v>0</v>
      </c>
      <c r="AL19" s="59">
        <f t="shared" ref="AL19:AL24" si="10">K19</f>
        <v>0</v>
      </c>
      <c r="AM19" s="59">
        <f t="shared" si="6"/>
        <v>0</v>
      </c>
      <c r="AN19" s="59">
        <f t="shared" si="7"/>
        <v>0</v>
      </c>
      <c r="AO19" s="70"/>
    </row>
    <row r="20" spans="1:41" ht="13">
      <c r="A20" s="53" t="s">
        <v>29</v>
      </c>
      <c r="B20" s="63">
        <f t="shared" si="8"/>
        <v>43837</v>
      </c>
      <c r="C20" s="58"/>
      <c r="D20" s="102"/>
      <c r="E20" s="102"/>
      <c r="F20" s="102"/>
      <c r="G20" s="102"/>
      <c r="H20" s="102"/>
      <c r="I20" s="113"/>
      <c r="J20" s="105"/>
      <c r="K20" s="102"/>
      <c r="L20" s="103"/>
      <c r="M20" s="102"/>
      <c r="N20" s="102"/>
      <c r="O20" s="102"/>
      <c r="P20" s="102"/>
      <c r="Q20" s="102"/>
      <c r="R20" s="104"/>
      <c r="S20" s="3"/>
      <c r="T20" s="113"/>
      <c r="U20" s="200"/>
      <c r="V20" s="19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ht="13">
      <c r="A21" s="53" t="s">
        <v>30</v>
      </c>
      <c r="B21" s="63">
        <f t="shared" si="8"/>
        <v>43838</v>
      </c>
      <c r="C21" s="58"/>
      <c r="D21" s="102"/>
      <c r="E21" s="102"/>
      <c r="F21" s="102"/>
      <c r="G21" s="102"/>
      <c r="H21" s="102"/>
      <c r="I21" s="113"/>
      <c r="J21" s="105"/>
      <c r="K21" s="102"/>
      <c r="L21" s="103"/>
      <c r="M21" s="102"/>
      <c r="N21" s="102"/>
      <c r="O21" s="102"/>
      <c r="P21" s="102"/>
      <c r="Q21" s="102"/>
      <c r="R21" s="104"/>
      <c r="S21" s="3"/>
      <c r="T21" s="113"/>
      <c r="U21" s="200"/>
      <c r="V21" s="198"/>
      <c r="W21" s="6"/>
      <c r="X21" s="6"/>
      <c r="Y21" s="43" t="s">
        <v>42</v>
      </c>
      <c r="Z21" s="437" t="s">
        <v>19</v>
      </c>
      <c r="AA21" s="438"/>
      <c r="AB21" s="438"/>
      <c r="AC21" s="43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ht="13">
      <c r="A22" s="53" t="s">
        <v>31</v>
      </c>
      <c r="B22" s="63">
        <f t="shared" si="8"/>
        <v>43839</v>
      </c>
      <c r="C22" s="58"/>
      <c r="D22" s="102"/>
      <c r="E22" s="102"/>
      <c r="F22" s="102"/>
      <c r="G22" s="102"/>
      <c r="H22" s="102"/>
      <c r="I22" s="113"/>
      <c r="J22" s="105"/>
      <c r="K22" s="102"/>
      <c r="L22" s="103"/>
      <c r="M22" s="102"/>
      <c r="N22" s="102"/>
      <c r="O22" s="102"/>
      <c r="P22" s="102"/>
      <c r="Q22" s="102"/>
      <c r="R22" s="104"/>
      <c r="S22" s="3"/>
      <c r="T22" s="113"/>
      <c r="U22" s="200"/>
      <c r="V22" s="198"/>
      <c r="W22" s="6"/>
      <c r="X22" s="12"/>
      <c r="Y22" s="38" t="s">
        <v>41</v>
      </c>
      <c r="Z22" s="437" t="s">
        <v>20</v>
      </c>
      <c r="AA22" s="438"/>
      <c r="AB22" s="438"/>
      <c r="AC22" s="43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43840</v>
      </c>
      <c r="C23" s="58"/>
      <c r="D23" s="102"/>
      <c r="E23" s="102"/>
      <c r="F23" s="102"/>
      <c r="G23" s="102"/>
      <c r="H23" s="102"/>
      <c r="I23" s="113"/>
      <c r="J23" s="105"/>
      <c r="K23" s="102"/>
      <c r="L23" s="103"/>
      <c r="M23" s="102"/>
      <c r="N23" s="102"/>
      <c r="O23" s="102"/>
      <c r="P23" s="102"/>
      <c r="Q23" s="102"/>
      <c r="R23" s="104"/>
      <c r="S23" s="3"/>
      <c r="T23" s="113"/>
      <c r="U23" s="200"/>
      <c r="V23" s="198"/>
      <c r="W23" s="12"/>
      <c r="X23" s="12"/>
      <c r="Y23" s="82" t="s">
        <v>43</v>
      </c>
      <c r="Z23" s="442" t="s">
        <v>21</v>
      </c>
      <c r="AA23" s="443"/>
      <c r="AB23" s="443"/>
      <c r="AC23" s="44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43841</v>
      </c>
      <c r="C24" s="58"/>
      <c r="D24" s="102"/>
      <c r="E24" s="102"/>
      <c r="F24" s="102"/>
      <c r="G24" s="102"/>
      <c r="H24" s="102"/>
      <c r="I24" s="174"/>
      <c r="J24" s="105"/>
      <c r="K24" s="102"/>
      <c r="L24" s="102"/>
      <c r="M24" s="102"/>
      <c r="N24" s="102"/>
      <c r="O24" s="102"/>
      <c r="P24" s="102"/>
      <c r="Q24" s="102"/>
      <c r="R24" s="104"/>
      <c r="S24" s="3"/>
      <c r="T24" s="113"/>
      <c r="U24" s="200"/>
      <c r="V24" s="198"/>
      <c r="W24" s="12"/>
      <c r="X24" s="6"/>
      <c r="Y24" s="81" t="s">
        <v>39</v>
      </c>
      <c r="Z24" s="445" t="s">
        <v>18</v>
      </c>
      <c r="AA24" s="446"/>
      <c r="AB24" s="446"/>
      <c r="AC24" s="44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ht="13">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01">
        <f>SUMIF($B18:$B24,"&lt;&gt;0",U18:U24)</f>
        <v>0</v>
      </c>
      <c r="V25" s="201">
        <f>SUMIF($B18:$B24,"&lt;&gt;0",V18:V24)</f>
        <v>0</v>
      </c>
      <c r="W25" s="6"/>
      <c r="X25" s="1"/>
      <c r="Y25" s="42" t="s">
        <v>38</v>
      </c>
      <c r="Z25" s="437" t="s">
        <v>15</v>
      </c>
      <c r="AA25" s="438"/>
      <c r="AB25" s="438"/>
      <c r="AC25" s="439"/>
      <c r="AD25" s="89" t="s">
        <v>102</v>
      </c>
      <c r="AE25" s="14">
        <f>IF($C$13+$D$13+$E$13&gt;40,(AK13)*1.5,0)+
IF($C$25+$D$25+$E$25&gt;40,(AK25)*1.5,0)+
IF($C$37+$D$37+$E$37&gt;40,(AK37)*1.5,0)+
IF($C$49+$D$49+$E$49&gt;40,(AK49)*1.5,0)+
IF($C$61+$D$61+$E$61&gt;40,(AK61)*1.5,0)</f>
        <v>0</v>
      </c>
      <c r="AF25" s="39">
        <f>IF(AE25&gt;0,AE25/1.5,0)</f>
        <v>0</v>
      </c>
      <c r="AG25" s="3"/>
      <c r="AH25" s="3"/>
      <c r="AI25" s="71"/>
      <c r="AJ25" s="56" t="s">
        <v>34</v>
      </c>
      <c r="AK25" s="188">
        <f>SUM(AK18:AK24)</f>
        <v>0</v>
      </c>
      <c r="AL25" s="188">
        <f t="shared" ref="AL25:AN25" si="12">SUM(AL18:AL24)</f>
        <v>0</v>
      </c>
      <c r="AM25" s="188">
        <f t="shared" si="12"/>
        <v>0</v>
      </c>
      <c r="AN25" s="188">
        <f t="shared" si="12"/>
        <v>0</v>
      </c>
      <c r="AO25" s="70"/>
    </row>
    <row r="26" spans="1:41" ht="13">
      <c r="S26" s="3"/>
      <c r="T26" s="1"/>
      <c r="U26" s="1"/>
      <c r="V26" s="1"/>
      <c r="W26" s="1"/>
      <c r="X26" s="3"/>
      <c r="Y26" s="41" t="s">
        <v>57</v>
      </c>
      <c r="Z26" s="437" t="s">
        <v>53</v>
      </c>
      <c r="AA26" s="438"/>
      <c r="AB26" s="438"/>
      <c r="AC26" s="439"/>
      <c r="AD26" s="89" t="s">
        <v>183</v>
      </c>
      <c r="AE26" s="20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58">
        <v>75</v>
      </c>
      <c r="Z27" s="448" t="s">
        <v>46</v>
      </c>
      <c r="AA27" s="449"/>
      <c r="AB27" s="449"/>
      <c r="AC27" s="450"/>
      <c r="AD27" s="144"/>
      <c r="AE27" s="144"/>
      <c r="AF27" s="145"/>
      <c r="AG27" s="3"/>
      <c r="AH27" s="3"/>
      <c r="AI27" s="71"/>
      <c r="AJ27" s="70"/>
      <c r="AK27" s="68"/>
      <c r="AL27" s="68"/>
      <c r="AM27" s="68"/>
      <c r="AN27" s="70"/>
      <c r="AO27" s="70"/>
    </row>
    <row r="28" spans="1:41" ht="12.75" customHeight="1" thickTop="1" thickBot="1">
      <c r="A28" s="425" t="s">
        <v>24</v>
      </c>
      <c r="B28" s="425"/>
      <c r="C28" s="426" t="s">
        <v>185</v>
      </c>
      <c r="D28" s="427"/>
      <c r="E28" s="427"/>
      <c r="F28" s="427"/>
      <c r="G28" s="427"/>
      <c r="H28" s="428"/>
      <c r="I28" s="429" t="s">
        <v>184</v>
      </c>
      <c r="J28" s="430"/>
      <c r="K28" s="431" t="s">
        <v>104</v>
      </c>
      <c r="L28" s="432"/>
      <c r="M28" s="432"/>
      <c r="N28" s="432"/>
      <c r="O28" s="432"/>
      <c r="P28" s="432"/>
      <c r="Q28" s="432"/>
      <c r="R28" s="433"/>
      <c r="S28" s="3"/>
      <c r="T28" s="434" t="s">
        <v>115</v>
      </c>
      <c r="U28" s="435"/>
      <c r="V28" s="436"/>
      <c r="W28" s="3"/>
      <c r="Y28" s="91" t="s">
        <v>74</v>
      </c>
      <c r="Z28" s="451" t="s">
        <v>93</v>
      </c>
      <c r="AA28" s="452"/>
      <c r="AB28" s="452"/>
      <c r="AC28" s="453"/>
      <c r="AD28" s="92" t="s">
        <v>89</v>
      </c>
      <c r="AE28" s="98">
        <f>SUM($E$13+E25+E37+E49+E61)</f>
        <v>0</v>
      </c>
      <c r="AF28" s="93">
        <f>AE28</f>
        <v>0</v>
      </c>
      <c r="AG28" s="3"/>
      <c r="AH28" s="3"/>
      <c r="AI28" s="71"/>
      <c r="AJ28" s="54" t="s">
        <v>22</v>
      </c>
      <c r="AK28" s="403" t="s">
        <v>78</v>
      </c>
      <c r="AL28" s="404"/>
      <c r="AM28" s="404"/>
      <c r="AN28" s="405"/>
      <c r="AO28" s="70"/>
    </row>
    <row r="29" spans="1:41" ht="14.25" customHeight="1" thickTop="1">
      <c r="A29" s="54" t="s">
        <v>25</v>
      </c>
      <c r="B29" s="55" t="s">
        <v>26</v>
      </c>
      <c r="C29" s="54" t="s">
        <v>77</v>
      </c>
      <c r="D29" s="54" t="s">
        <v>88</v>
      </c>
      <c r="E29" s="54" t="s">
        <v>89</v>
      </c>
      <c r="F29" s="54" t="s">
        <v>90</v>
      </c>
      <c r="G29" s="54" t="s">
        <v>99</v>
      </c>
      <c r="H29" s="193" t="s">
        <v>100</v>
      </c>
      <c r="I29" s="176" t="s">
        <v>102</v>
      </c>
      <c r="J29" s="175" t="s">
        <v>84</v>
      </c>
      <c r="K29" s="54" t="s">
        <v>183</v>
      </c>
      <c r="L29" s="194" t="s">
        <v>5</v>
      </c>
      <c r="M29" s="54" t="s">
        <v>7</v>
      </c>
      <c r="N29" s="54" t="s">
        <v>14</v>
      </c>
      <c r="O29" s="54" t="s">
        <v>11</v>
      </c>
      <c r="P29" s="54" t="s">
        <v>47</v>
      </c>
      <c r="Q29" s="403" t="s">
        <v>94</v>
      </c>
      <c r="R29" s="405"/>
      <c r="S29" s="1"/>
      <c r="T29" s="112" t="s">
        <v>85</v>
      </c>
      <c r="U29" s="199" t="s">
        <v>110</v>
      </c>
      <c r="V29" s="197" t="s">
        <v>114</v>
      </c>
      <c r="X29" s="3"/>
      <c r="Y29" s="88" t="s">
        <v>61</v>
      </c>
      <c r="Z29" s="445" t="s">
        <v>58</v>
      </c>
      <c r="AA29" s="446"/>
      <c r="AB29" s="446"/>
      <c r="AC29" s="447"/>
      <c r="AD29" s="89" t="s">
        <v>90</v>
      </c>
      <c r="AE29" s="90">
        <f>IF($AF$7=94,F$13+F$25+F$37+F$49+F$61,0)</f>
        <v>0</v>
      </c>
      <c r="AF29" s="86">
        <f>AE29</f>
        <v>0</v>
      </c>
      <c r="AG29" s="3"/>
      <c r="AH29" s="3"/>
      <c r="AI29" s="71"/>
      <c r="AJ29" s="54" t="s">
        <v>25</v>
      </c>
      <c r="AK29" s="54" t="s">
        <v>79</v>
      </c>
      <c r="AL29" s="54" t="s">
        <v>80</v>
      </c>
      <c r="AM29" s="54" t="s">
        <v>85</v>
      </c>
      <c r="AN29" s="54" t="s">
        <v>89</v>
      </c>
      <c r="AO29" s="70"/>
    </row>
    <row r="30" spans="1:41" ht="13">
      <c r="A30" s="53" t="s">
        <v>27</v>
      </c>
      <c r="B30" s="63">
        <f>IF(B24&lt;&gt;0,IF(SUM(B24+1)&gt;$AE$10,0, SUM(B24+1)),0)</f>
        <v>43842</v>
      </c>
      <c r="C30" s="58"/>
      <c r="D30" s="102"/>
      <c r="E30" s="102"/>
      <c r="F30" s="102"/>
      <c r="G30" s="102"/>
      <c r="H30" s="102"/>
      <c r="I30" s="174"/>
      <c r="J30" s="105"/>
      <c r="K30" s="102"/>
      <c r="L30" s="102"/>
      <c r="M30" s="102"/>
      <c r="N30" s="102"/>
      <c r="O30" s="102"/>
      <c r="P30" s="102"/>
      <c r="Q30" s="102"/>
      <c r="R30" s="104"/>
      <c r="S30" s="3"/>
      <c r="T30" s="113"/>
      <c r="U30" s="200"/>
      <c r="V30" s="198"/>
      <c r="W30" s="3"/>
      <c r="X30" s="3"/>
      <c r="Y30" s="44" t="s">
        <v>62</v>
      </c>
      <c r="Z30" s="437" t="s">
        <v>59</v>
      </c>
      <c r="AA30" s="438"/>
      <c r="AB30" s="438"/>
      <c r="AC30" s="43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ht="13">
      <c r="A31" s="53" t="s">
        <v>28</v>
      </c>
      <c r="B31" s="63">
        <f t="shared" ref="B31:B36" si="15">IF(B30&lt;&gt;0,IF(SUM(B30+1)&gt;$AE$10,0, SUM(B30+1)),0)</f>
        <v>43843</v>
      </c>
      <c r="C31" s="58"/>
      <c r="D31" s="102"/>
      <c r="E31" s="102"/>
      <c r="F31" s="102"/>
      <c r="G31" s="102"/>
      <c r="H31" s="102"/>
      <c r="I31" s="113"/>
      <c r="J31" s="105"/>
      <c r="K31" s="102"/>
      <c r="L31" s="103"/>
      <c r="M31" s="102"/>
      <c r="N31" s="102"/>
      <c r="O31" s="102"/>
      <c r="P31" s="102"/>
      <c r="Q31" s="102"/>
      <c r="R31" s="104"/>
      <c r="S31" s="3"/>
      <c r="T31" s="113"/>
      <c r="U31" s="200"/>
      <c r="V31" s="198"/>
      <c r="W31" s="3"/>
      <c r="X31" s="3"/>
      <c r="Y31" s="44" t="s">
        <v>63</v>
      </c>
      <c r="Z31" s="437" t="s">
        <v>60</v>
      </c>
      <c r="AA31" s="438"/>
      <c r="AB31" s="438"/>
      <c r="AC31" s="43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ht="13">
      <c r="A32" s="53" t="s">
        <v>29</v>
      </c>
      <c r="B32" s="63">
        <f t="shared" si="15"/>
        <v>43844</v>
      </c>
      <c r="C32" s="58"/>
      <c r="D32" s="102"/>
      <c r="E32" s="102"/>
      <c r="F32" s="102"/>
      <c r="G32" s="102"/>
      <c r="H32" s="102"/>
      <c r="I32" s="113"/>
      <c r="J32" s="105"/>
      <c r="K32" s="102"/>
      <c r="L32" s="103"/>
      <c r="M32" s="102"/>
      <c r="N32" s="102"/>
      <c r="O32" s="102"/>
      <c r="P32" s="102"/>
      <c r="Q32" s="102"/>
      <c r="R32" s="104"/>
      <c r="S32" s="3"/>
      <c r="T32" s="113"/>
      <c r="U32" s="200"/>
      <c r="V32" s="198"/>
      <c r="W32" s="3"/>
      <c r="X32" s="3"/>
      <c r="Y32" s="44" t="s">
        <v>64</v>
      </c>
      <c r="Z32" s="437" t="s">
        <v>69</v>
      </c>
      <c r="AA32" s="438"/>
      <c r="AB32" s="438"/>
      <c r="AC32" s="43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43845</v>
      </c>
      <c r="C33" s="58"/>
      <c r="D33" s="102"/>
      <c r="E33" s="102"/>
      <c r="F33" s="102"/>
      <c r="G33" s="102"/>
      <c r="H33" s="102"/>
      <c r="I33" s="113"/>
      <c r="J33" s="105"/>
      <c r="K33" s="102"/>
      <c r="L33" s="103"/>
      <c r="M33" s="102"/>
      <c r="N33" s="102"/>
      <c r="O33" s="102"/>
      <c r="P33" s="102"/>
      <c r="Q33" s="102"/>
      <c r="R33" s="104"/>
      <c r="S33" s="3"/>
      <c r="T33" s="113"/>
      <c r="U33" s="200"/>
      <c r="V33" s="198"/>
      <c r="W33" s="3"/>
      <c r="X33" s="3"/>
      <c r="Y33" s="95" t="s">
        <v>68</v>
      </c>
      <c r="Z33" s="442" t="s">
        <v>70</v>
      </c>
      <c r="AA33" s="443"/>
      <c r="AB33" s="443"/>
      <c r="AC33" s="444"/>
      <c r="AD33" s="83" t="s">
        <v>100</v>
      </c>
      <c r="AE33" s="84">
        <f>SUM(H13+H25+H37+H49+G61)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43846</v>
      </c>
      <c r="C34" s="58"/>
      <c r="D34" s="102"/>
      <c r="E34" s="102"/>
      <c r="F34" s="102"/>
      <c r="G34" s="102"/>
      <c r="H34" s="102"/>
      <c r="I34" s="113"/>
      <c r="J34" s="105"/>
      <c r="K34" s="102"/>
      <c r="L34" s="103"/>
      <c r="M34" s="102"/>
      <c r="N34" s="102"/>
      <c r="O34" s="102"/>
      <c r="P34" s="102"/>
      <c r="Q34" s="102"/>
      <c r="R34" s="104"/>
      <c r="S34" s="3"/>
      <c r="T34" s="113"/>
      <c r="U34" s="200"/>
      <c r="V34" s="198"/>
      <c r="W34" s="3"/>
      <c r="X34" s="3"/>
      <c r="Y34" s="94" t="s">
        <v>48</v>
      </c>
      <c r="Z34" s="445" t="s">
        <v>50</v>
      </c>
      <c r="AA34" s="446"/>
      <c r="AB34" s="446"/>
      <c r="AC34" s="44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43847</v>
      </c>
      <c r="C35" s="58"/>
      <c r="D35" s="102"/>
      <c r="E35" s="102"/>
      <c r="F35" s="102"/>
      <c r="G35" s="102"/>
      <c r="H35" s="102"/>
      <c r="I35" s="113"/>
      <c r="J35" s="105"/>
      <c r="K35" s="102"/>
      <c r="L35" s="103"/>
      <c r="M35" s="102"/>
      <c r="N35" s="102"/>
      <c r="O35" s="102"/>
      <c r="P35" s="102"/>
      <c r="Q35" s="102"/>
      <c r="R35" s="104"/>
      <c r="S35" s="3"/>
      <c r="T35" s="113"/>
      <c r="U35" s="200"/>
      <c r="V35" s="198"/>
      <c r="W35" s="3"/>
      <c r="X35" s="3"/>
      <c r="Y35" s="64" t="s">
        <v>49</v>
      </c>
      <c r="Z35" s="442" t="s">
        <v>51</v>
      </c>
      <c r="AA35" s="443"/>
      <c r="AB35" s="443"/>
      <c r="AC35" s="44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 thickTop="1" thickBot="1">
      <c r="A36" s="53" t="s">
        <v>33</v>
      </c>
      <c r="B36" s="63">
        <f t="shared" si="15"/>
        <v>43848</v>
      </c>
      <c r="C36" s="58"/>
      <c r="D36" s="102"/>
      <c r="E36" s="102"/>
      <c r="F36" s="102"/>
      <c r="G36" s="102"/>
      <c r="H36" s="102"/>
      <c r="I36" s="174"/>
      <c r="J36" s="105"/>
      <c r="K36" s="102"/>
      <c r="L36" s="102"/>
      <c r="M36" s="102"/>
      <c r="N36" s="102"/>
      <c r="O36" s="102"/>
      <c r="P36" s="102"/>
      <c r="Q36" s="102"/>
      <c r="R36" s="104"/>
      <c r="S36" s="3"/>
      <c r="T36" s="113"/>
      <c r="U36" s="200"/>
      <c r="V36" s="198"/>
      <c r="W36" s="3"/>
      <c r="X36" s="3"/>
      <c r="Y36" s="158"/>
      <c r="Z36" s="454" t="s">
        <v>182</v>
      </c>
      <c r="AA36" s="455"/>
      <c r="AB36" s="455"/>
      <c r="AC36" s="456"/>
      <c r="AD36" s="172" t="s">
        <v>180</v>
      </c>
      <c r="AE36" s="273">
        <f>SUMIFS(Q:Q,R:R,"EC",B:B,"&lt;&gt;0")</f>
        <v>0</v>
      </c>
      <c r="AF36" s="274">
        <f>AE36</f>
        <v>0</v>
      </c>
      <c r="AG36" s="3"/>
      <c r="AH36" s="3"/>
      <c r="AI36" s="71"/>
      <c r="AJ36" s="56" t="s">
        <v>33</v>
      </c>
      <c r="AK36" s="59">
        <f t="shared" si="16"/>
        <v>0</v>
      </c>
      <c r="AL36" s="59">
        <f t="shared" si="17"/>
        <v>0</v>
      </c>
      <c r="AM36" s="59">
        <f t="shared" si="13"/>
        <v>0</v>
      </c>
      <c r="AN36" s="59">
        <f t="shared" si="14"/>
        <v>0</v>
      </c>
      <c r="AO36" s="70"/>
    </row>
    <row r="37" spans="1:41" ht="14"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01">
        <f>SUMIF($B30:$B36,"&lt;&gt;0",U30:U36)</f>
        <v>0</v>
      </c>
      <c r="V37" s="201">
        <f>SUMIF($B30:$B36,"&lt;&gt;0",V30:V36)</f>
        <v>0</v>
      </c>
      <c r="W37" s="3"/>
      <c r="X37" s="3"/>
      <c r="Y37" s="158" t="s">
        <v>73</v>
      </c>
      <c r="Z37" s="454" t="s">
        <v>101</v>
      </c>
      <c r="AA37" s="455"/>
      <c r="AB37" s="455"/>
      <c r="AC37" s="456"/>
      <c r="AD37" s="146"/>
      <c r="AE37" s="147"/>
      <c r="AF37" s="148"/>
      <c r="AG37" s="3"/>
      <c r="AH37" s="3"/>
      <c r="AI37" s="71"/>
      <c r="AJ37" s="56" t="s">
        <v>34</v>
      </c>
      <c r="AK37" s="188">
        <f>SUM(AK30:AK36)</f>
        <v>0</v>
      </c>
      <c r="AL37" s="188">
        <f t="shared" ref="AL37:AN37" si="19">SUM(AL30:AL36)</f>
        <v>0</v>
      </c>
      <c r="AM37" s="188">
        <f t="shared" si="19"/>
        <v>0</v>
      </c>
      <c r="AN37" s="188">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445" t="s">
        <v>8</v>
      </c>
      <c r="AA38" s="446"/>
      <c r="AB38" s="446"/>
      <c r="AC38" s="447"/>
      <c r="AD38" s="89" t="s">
        <v>9</v>
      </c>
      <c r="AE38" s="90">
        <f>SUMIFS(Q:Q,R:R,"M",B:B,"&lt;&gt;0")</f>
        <v>0</v>
      </c>
      <c r="AF38" s="86">
        <f t="shared" ref="AF38:AF45"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437" t="s">
        <v>4</v>
      </c>
      <c r="AA39" s="438"/>
      <c r="AB39" s="438"/>
      <c r="AC39" s="439"/>
      <c r="AD39" s="13" t="s">
        <v>5</v>
      </c>
      <c r="AE39" s="14">
        <f>SUM(L13,L25,L37,L49,L61)</f>
        <v>0</v>
      </c>
      <c r="AF39" s="39">
        <f t="shared" si="20"/>
        <v>0</v>
      </c>
      <c r="AI39" s="71"/>
      <c r="AJ39" s="70"/>
      <c r="AK39" s="68"/>
      <c r="AL39" s="68"/>
      <c r="AM39" s="68"/>
      <c r="AN39" s="70"/>
      <c r="AO39" s="70"/>
    </row>
    <row r="40" spans="1:41" s="3" customFormat="1" ht="12.75" customHeight="1" thickTop="1">
      <c r="A40" s="425" t="s">
        <v>35</v>
      </c>
      <c r="B40" s="425"/>
      <c r="C40" s="426" t="s">
        <v>185</v>
      </c>
      <c r="D40" s="427"/>
      <c r="E40" s="427"/>
      <c r="F40" s="427"/>
      <c r="G40" s="427"/>
      <c r="H40" s="428"/>
      <c r="I40" s="429" t="s">
        <v>184</v>
      </c>
      <c r="J40" s="430"/>
      <c r="K40" s="431" t="s">
        <v>104</v>
      </c>
      <c r="L40" s="432"/>
      <c r="M40" s="432"/>
      <c r="N40" s="432"/>
      <c r="O40" s="432"/>
      <c r="P40" s="432"/>
      <c r="Q40" s="432"/>
      <c r="R40" s="433"/>
      <c r="T40" s="434" t="s">
        <v>115</v>
      </c>
      <c r="U40" s="435"/>
      <c r="V40" s="436"/>
      <c r="Y40" s="38">
        <v>180</v>
      </c>
      <c r="Z40" s="437" t="s">
        <v>6</v>
      </c>
      <c r="AA40" s="438"/>
      <c r="AB40" s="438"/>
      <c r="AC40" s="439"/>
      <c r="AD40" s="13" t="s">
        <v>7</v>
      </c>
      <c r="AE40" s="14">
        <f>SUM(M13,M25,M37,M49,M61)</f>
        <v>0</v>
      </c>
      <c r="AF40" s="39">
        <f t="shared" si="20"/>
        <v>0</v>
      </c>
      <c r="AI40" s="71"/>
      <c r="AJ40" s="54" t="s">
        <v>22</v>
      </c>
      <c r="AK40" s="403" t="s">
        <v>78</v>
      </c>
      <c r="AL40" s="404"/>
      <c r="AM40" s="404"/>
      <c r="AN40" s="405"/>
      <c r="AO40" s="70"/>
    </row>
    <row r="41" spans="1:41" s="3" customFormat="1" ht="12.75" customHeight="1">
      <c r="A41" s="54" t="s">
        <v>25</v>
      </c>
      <c r="B41" s="55" t="s">
        <v>26</v>
      </c>
      <c r="C41" s="54" t="s">
        <v>77</v>
      </c>
      <c r="D41" s="54" t="s">
        <v>88</v>
      </c>
      <c r="E41" s="54" t="s">
        <v>89</v>
      </c>
      <c r="F41" s="54" t="s">
        <v>90</v>
      </c>
      <c r="G41" s="54" t="s">
        <v>99</v>
      </c>
      <c r="H41" s="193" t="s">
        <v>100</v>
      </c>
      <c r="I41" s="176" t="s">
        <v>102</v>
      </c>
      <c r="J41" s="175" t="s">
        <v>84</v>
      </c>
      <c r="K41" s="54" t="s">
        <v>183</v>
      </c>
      <c r="L41" s="194" t="s">
        <v>5</v>
      </c>
      <c r="M41" s="54" t="s">
        <v>7</v>
      </c>
      <c r="N41" s="54" t="s">
        <v>14</v>
      </c>
      <c r="O41" s="54" t="s">
        <v>11</v>
      </c>
      <c r="P41" s="54" t="s">
        <v>47</v>
      </c>
      <c r="Q41" s="403" t="s">
        <v>94</v>
      </c>
      <c r="R41" s="405"/>
      <c r="S41" s="1"/>
      <c r="T41" s="112" t="s">
        <v>85</v>
      </c>
      <c r="U41" s="199" t="s">
        <v>110</v>
      </c>
      <c r="V41" s="197" t="s">
        <v>114</v>
      </c>
      <c r="X41" s="2"/>
      <c r="Y41" s="38">
        <v>195</v>
      </c>
      <c r="Z41" s="437" t="s">
        <v>10</v>
      </c>
      <c r="AA41" s="438"/>
      <c r="AB41" s="438"/>
      <c r="AC41" s="439"/>
      <c r="AD41" s="15" t="s">
        <v>11</v>
      </c>
      <c r="AE41" s="14">
        <f>SUM(O13,O25,O37,O49,O61)</f>
        <v>0</v>
      </c>
      <c r="AF41" s="39">
        <f t="shared" si="20"/>
        <v>0</v>
      </c>
      <c r="AI41" s="71"/>
      <c r="AJ41" s="54" t="s">
        <v>25</v>
      </c>
      <c r="AK41" s="54" t="s">
        <v>79</v>
      </c>
      <c r="AL41" s="54" t="s">
        <v>80</v>
      </c>
      <c r="AM41" s="54" t="s">
        <v>85</v>
      </c>
      <c r="AN41" s="54" t="s">
        <v>89</v>
      </c>
      <c r="AO41" s="70"/>
    </row>
    <row r="42" spans="1:41" s="3" customFormat="1" ht="13">
      <c r="A42" s="53" t="s">
        <v>27</v>
      </c>
      <c r="B42" s="63">
        <f>IF(B36&lt;&gt;0,IF(SUM(B36+1)&gt;$AE$10,0, SUM(B36+1)),0)</f>
        <v>43849</v>
      </c>
      <c r="C42" s="58"/>
      <c r="D42" s="102"/>
      <c r="E42" s="102"/>
      <c r="F42" s="102"/>
      <c r="G42" s="102"/>
      <c r="H42" s="102"/>
      <c r="I42" s="174"/>
      <c r="J42" s="105"/>
      <c r="K42" s="102"/>
      <c r="L42" s="102"/>
      <c r="M42" s="102"/>
      <c r="N42" s="102"/>
      <c r="O42" s="102"/>
      <c r="P42" s="102"/>
      <c r="Q42" s="102"/>
      <c r="R42" s="104"/>
      <c r="T42" s="113"/>
      <c r="U42" s="200"/>
      <c r="V42" s="198"/>
      <c r="W42" s="2"/>
      <c r="Y42" s="40">
        <v>199</v>
      </c>
      <c r="Z42" s="437" t="s">
        <v>13</v>
      </c>
      <c r="AA42" s="438"/>
      <c r="AB42" s="438"/>
      <c r="AC42" s="43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ht="13">
      <c r="A43" s="53" t="s">
        <v>28</v>
      </c>
      <c r="B43" s="63">
        <f t="shared" ref="B43:B48" si="23">IF(B42&lt;&gt;0,IF(SUM(B42+1)&gt;$AE$10,0, SUM(B42+1)),0)</f>
        <v>43850</v>
      </c>
      <c r="C43" s="58"/>
      <c r="D43" s="102"/>
      <c r="E43" s="102"/>
      <c r="F43" s="102"/>
      <c r="G43" s="102"/>
      <c r="H43" s="102"/>
      <c r="I43" s="113"/>
      <c r="J43" s="105"/>
      <c r="K43" s="102"/>
      <c r="L43" s="103"/>
      <c r="M43" s="102"/>
      <c r="N43" s="102"/>
      <c r="O43" s="102"/>
      <c r="P43" s="102"/>
      <c r="Q43" s="102"/>
      <c r="R43" s="104"/>
      <c r="T43" s="113"/>
      <c r="U43" s="200"/>
      <c r="V43" s="198"/>
      <c r="Y43" s="40">
        <v>194</v>
      </c>
      <c r="Z43" s="241" t="s">
        <v>226</v>
      </c>
      <c r="AA43" s="242"/>
      <c r="AB43" s="242"/>
      <c r="AC43" s="243"/>
      <c r="AD43" s="15" t="s">
        <v>225</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ht="13">
      <c r="A44" s="53" t="s">
        <v>29</v>
      </c>
      <c r="B44" s="63">
        <f t="shared" si="23"/>
        <v>43851</v>
      </c>
      <c r="C44" s="58"/>
      <c r="D44" s="102"/>
      <c r="E44" s="102"/>
      <c r="F44" s="102"/>
      <c r="G44" s="102"/>
      <c r="H44" s="102"/>
      <c r="I44" s="113"/>
      <c r="J44" s="105"/>
      <c r="K44" s="102"/>
      <c r="L44" s="103"/>
      <c r="M44" s="102"/>
      <c r="N44" s="102"/>
      <c r="O44" s="102"/>
      <c r="P44" s="102"/>
      <c r="Q44" s="102"/>
      <c r="R44" s="104"/>
      <c r="T44" s="113"/>
      <c r="U44" s="200"/>
      <c r="V44" s="198"/>
      <c r="Y44" s="40">
        <v>196</v>
      </c>
      <c r="Z44" s="437" t="s">
        <v>66</v>
      </c>
      <c r="AA44" s="438"/>
      <c r="AB44" s="438"/>
      <c r="AC44" s="439"/>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ht="13">
      <c r="A45" s="53" t="s">
        <v>30</v>
      </c>
      <c r="B45" s="63">
        <f t="shared" si="23"/>
        <v>43852</v>
      </c>
      <c r="C45" s="58"/>
      <c r="D45" s="102"/>
      <c r="E45" s="102"/>
      <c r="F45" s="102"/>
      <c r="G45" s="102"/>
      <c r="H45" s="102"/>
      <c r="I45" s="113"/>
      <c r="J45" s="105"/>
      <c r="K45" s="102"/>
      <c r="L45" s="103"/>
      <c r="M45" s="102"/>
      <c r="N45" s="102"/>
      <c r="O45" s="102"/>
      <c r="P45" s="102"/>
      <c r="Q45" s="102"/>
      <c r="R45" s="104"/>
      <c r="T45" s="113"/>
      <c r="U45" s="200"/>
      <c r="V45" s="198"/>
      <c r="Y45" s="159">
        <v>197</v>
      </c>
      <c r="Z45" s="268" t="s">
        <v>221</v>
      </c>
      <c r="AA45" s="269"/>
      <c r="AB45" s="269"/>
      <c r="AC45" s="270"/>
      <c r="AD45" s="160" t="s">
        <v>220</v>
      </c>
      <c r="AE45" s="161">
        <f>SUMIFS(Q:Q,R:R,"DR",B:B,"&lt;&gt;0")</f>
        <v>0</v>
      </c>
      <c r="AF45" s="162">
        <f t="shared" si="20"/>
        <v>0</v>
      </c>
      <c r="AI45" s="71"/>
      <c r="AJ45" s="56" t="s">
        <v>30</v>
      </c>
      <c r="AK45" s="59">
        <f t="shared" si="24"/>
        <v>0</v>
      </c>
      <c r="AL45" s="59">
        <f t="shared" si="25"/>
        <v>0</v>
      </c>
      <c r="AM45" s="59">
        <f t="shared" si="21"/>
        <v>0</v>
      </c>
      <c r="AN45" s="59">
        <f t="shared" si="22"/>
        <v>0</v>
      </c>
      <c r="AO45" s="70"/>
    </row>
    <row r="46" spans="1:41" s="3" customFormat="1" ht="13">
      <c r="A46" s="53" t="s">
        <v>31</v>
      </c>
      <c r="B46" s="63">
        <f t="shared" si="23"/>
        <v>43853</v>
      </c>
      <c r="C46" s="58"/>
      <c r="D46" s="102"/>
      <c r="E46" s="102"/>
      <c r="F46" s="102"/>
      <c r="G46" s="102"/>
      <c r="H46" s="102"/>
      <c r="I46" s="113"/>
      <c r="J46" s="105"/>
      <c r="K46" s="102"/>
      <c r="L46" s="103"/>
      <c r="M46" s="102"/>
      <c r="N46" s="102"/>
      <c r="O46" s="102"/>
      <c r="P46" s="102"/>
      <c r="Q46" s="102"/>
      <c r="R46" s="104"/>
      <c r="T46" s="113"/>
      <c r="U46" s="200"/>
      <c r="V46" s="198"/>
      <c r="Y46" s="159">
        <v>181</v>
      </c>
      <c r="Z46" s="268" t="s">
        <v>270</v>
      </c>
      <c r="AA46" s="269"/>
      <c r="AB46" s="269"/>
      <c r="AC46" s="270"/>
      <c r="AD46" s="160" t="s">
        <v>264</v>
      </c>
      <c r="AE46" s="161">
        <f>SUMIFS(Q:Q,R:R,"P181",B:B,"&lt;&gt;0")</f>
        <v>0</v>
      </c>
      <c r="AF46" s="162">
        <f>AE46</f>
        <v>0</v>
      </c>
      <c r="AI46" s="71"/>
      <c r="AJ46" s="56" t="s">
        <v>31</v>
      </c>
      <c r="AK46" s="59">
        <f t="shared" si="24"/>
        <v>0</v>
      </c>
      <c r="AL46" s="59">
        <f t="shared" si="25"/>
        <v>0</v>
      </c>
      <c r="AM46" s="59">
        <f t="shared" si="21"/>
        <v>0</v>
      </c>
      <c r="AN46" s="59">
        <f t="shared" si="22"/>
        <v>0</v>
      </c>
      <c r="AO46" s="70"/>
    </row>
    <row r="47" spans="1:41" s="3" customFormat="1" ht="13">
      <c r="A47" s="53" t="s">
        <v>32</v>
      </c>
      <c r="B47" s="63">
        <f t="shared" si="23"/>
        <v>43854</v>
      </c>
      <c r="C47" s="58"/>
      <c r="D47" s="102"/>
      <c r="E47" s="102"/>
      <c r="F47" s="102"/>
      <c r="G47" s="102"/>
      <c r="H47" s="102"/>
      <c r="I47" s="113"/>
      <c r="J47" s="105"/>
      <c r="K47" s="102"/>
      <c r="L47" s="103"/>
      <c r="M47" s="102"/>
      <c r="N47" s="102"/>
      <c r="O47" s="102"/>
      <c r="P47" s="102"/>
      <c r="Q47" s="102"/>
      <c r="R47" s="104"/>
      <c r="T47" s="113"/>
      <c r="U47" s="200"/>
      <c r="V47" s="198"/>
      <c r="Y47" s="159">
        <v>182</v>
      </c>
      <c r="Z47" s="268" t="s">
        <v>271</v>
      </c>
      <c r="AA47" s="269"/>
      <c r="AB47" s="269"/>
      <c r="AC47" s="270"/>
      <c r="AD47" s="160" t="s">
        <v>265</v>
      </c>
      <c r="AE47" s="272">
        <f>SUMIFS(Q:Q,R:R,"P182",B:B,"&lt;&gt;0")</f>
        <v>0</v>
      </c>
      <c r="AF47" s="162">
        <f t="shared" ref="AF47:AF52" si="26">AE47</f>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43855</v>
      </c>
      <c r="C48" s="58"/>
      <c r="D48" s="102"/>
      <c r="E48" s="102"/>
      <c r="F48" s="102"/>
      <c r="G48" s="102"/>
      <c r="H48" s="102"/>
      <c r="I48" s="174"/>
      <c r="J48" s="105"/>
      <c r="K48" s="102"/>
      <c r="L48" s="102"/>
      <c r="M48" s="102"/>
      <c r="N48" s="102"/>
      <c r="O48" s="102"/>
      <c r="P48" s="102"/>
      <c r="Q48" s="102"/>
      <c r="R48" s="104"/>
      <c r="T48" s="113"/>
      <c r="U48" s="200"/>
      <c r="V48" s="198"/>
      <c r="Y48" s="163"/>
      <c r="Z48" s="265" t="s">
        <v>98</v>
      </c>
      <c r="AA48" s="266"/>
      <c r="AB48" s="266"/>
      <c r="AC48" s="267"/>
      <c r="AD48" s="144" t="s">
        <v>97</v>
      </c>
      <c r="AE48" s="164">
        <f>SUMIFS(Q:Q,R:R,"CL",B:B,"&lt;&gt;0")</f>
        <v>0</v>
      </c>
      <c r="AF48" s="165">
        <f t="shared" si="26"/>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01">
        <f>SUMIF($B42:$B48,"&lt;&gt;0",U42:U48)</f>
        <v>0</v>
      </c>
      <c r="V49" s="201">
        <f>SUMIF($B42:$B48,"&lt;&gt;0",V42:V48)</f>
        <v>0</v>
      </c>
      <c r="Y49" s="96">
        <v>185</v>
      </c>
      <c r="Z49" s="445" t="s">
        <v>111</v>
      </c>
      <c r="AA49" s="446"/>
      <c r="AB49" s="446"/>
      <c r="AC49" s="447"/>
      <c r="AD49" s="97" t="s">
        <v>110</v>
      </c>
      <c r="AE49" s="90">
        <f>SUM(U13+U25+U37+U49+U61)</f>
        <v>0</v>
      </c>
      <c r="AF49" s="86">
        <f t="shared" si="26"/>
        <v>0</v>
      </c>
      <c r="AI49" s="71"/>
      <c r="AJ49" s="56" t="s">
        <v>34</v>
      </c>
      <c r="AK49" s="188">
        <f>SUM(AK42:AK48)</f>
        <v>0</v>
      </c>
      <c r="AL49" s="188">
        <f t="shared" ref="AL49:AN49" si="28">SUM(AL42:AL48)</f>
        <v>0</v>
      </c>
      <c r="AM49" s="188">
        <f t="shared" si="28"/>
        <v>0</v>
      </c>
      <c r="AN49" s="188">
        <f t="shared" si="28"/>
        <v>0</v>
      </c>
      <c r="AO49" s="70"/>
    </row>
    <row r="50" spans="1:41" s="3" customFormat="1" ht="13.5" thickBot="1">
      <c r="A50" s="2"/>
      <c r="B50" s="2"/>
      <c r="C50" s="2"/>
      <c r="D50" s="2"/>
      <c r="E50" s="2"/>
      <c r="F50" s="2"/>
      <c r="G50" s="2"/>
      <c r="H50" s="2"/>
      <c r="I50" s="2"/>
      <c r="J50" s="2"/>
      <c r="K50" s="2"/>
      <c r="L50" s="2"/>
      <c r="M50" s="2"/>
      <c r="N50" s="2"/>
      <c r="O50" s="2"/>
      <c r="P50" s="2"/>
      <c r="Q50" s="2"/>
      <c r="R50" s="2"/>
      <c r="Y50" s="159">
        <v>186</v>
      </c>
      <c r="Z50" s="457" t="s">
        <v>105</v>
      </c>
      <c r="AA50" s="458"/>
      <c r="AB50" s="458"/>
      <c r="AC50" s="459"/>
      <c r="AD50" s="160" t="s">
        <v>85</v>
      </c>
      <c r="AE50" s="161">
        <f>SUM(T13+T25+T37+T49+T61)</f>
        <v>0</v>
      </c>
      <c r="AF50" s="162">
        <f t="shared" si="26"/>
        <v>0</v>
      </c>
      <c r="AI50" s="71"/>
      <c r="AJ50" s="70"/>
      <c r="AK50" s="70"/>
      <c r="AL50" s="70"/>
      <c r="AM50" s="70"/>
      <c r="AN50" s="70"/>
      <c r="AO50" s="70"/>
    </row>
    <row r="51" spans="1:41" s="3" customFormat="1" ht="14" thickTop="1" thickBot="1">
      <c r="Y51" s="168" t="s">
        <v>72</v>
      </c>
      <c r="Z51" s="460" t="s">
        <v>86</v>
      </c>
      <c r="AA51" s="461"/>
      <c r="AB51" s="461"/>
      <c r="AC51" s="462"/>
      <c r="AD51" s="169" t="s">
        <v>95</v>
      </c>
      <c r="AE51" s="170">
        <f>SUMIFS(Q:Q,R:R,"LW",B:B,"&lt;&gt;0")</f>
        <v>0</v>
      </c>
      <c r="AF51" s="171">
        <f t="shared" si="26"/>
        <v>0</v>
      </c>
      <c r="AI51" s="71"/>
      <c r="AJ51" s="70"/>
      <c r="AK51" s="70"/>
      <c r="AL51" s="70"/>
      <c r="AM51" s="70"/>
      <c r="AN51" s="70"/>
      <c r="AO51" s="70"/>
    </row>
    <row r="52" spans="1:41" ht="13.5" customHeight="1" thickTop="1" thickBot="1">
      <c r="A52" s="425" t="s">
        <v>36</v>
      </c>
      <c r="B52" s="425"/>
      <c r="C52" s="426" t="s">
        <v>185</v>
      </c>
      <c r="D52" s="427"/>
      <c r="E52" s="427"/>
      <c r="F52" s="427"/>
      <c r="G52" s="427"/>
      <c r="H52" s="428"/>
      <c r="I52" s="429" t="s">
        <v>184</v>
      </c>
      <c r="J52" s="430"/>
      <c r="K52" s="431" t="s">
        <v>104</v>
      </c>
      <c r="L52" s="432"/>
      <c r="M52" s="432"/>
      <c r="N52" s="432"/>
      <c r="O52" s="432"/>
      <c r="P52" s="432"/>
      <c r="Q52" s="432"/>
      <c r="R52" s="433"/>
      <c r="S52" s="3"/>
      <c r="T52" s="434" t="s">
        <v>115</v>
      </c>
      <c r="U52" s="435"/>
      <c r="V52" s="436"/>
      <c r="W52" s="3"/>
      <c r="X52" s="3"/>
      <c r="Y52" s="167" t="s">
        <v>112</v>
      </c>
      <c r="Z52" s="442" t="s">
        <v>113</v>
      </c>
      <c r="AA52" s="443"/>
      <c r="AB52" s="443"/>
      <c r="AC52" s="444"/>
      <c r="AD52" s="87" t="s">
        <v>114</v>
      </c>
      <c r="AE52" s="203">
        <f>SUM(V13+V25+V37+V49+V61)</f>
        <v>0</v>
      </c>
      <c r="AF52" s="85">
        <f t="shared" si="26"/>
        <v>0</v>
      </c>
      <c r="AG52" s="3"/>
      <c r="AH52" s="3"/>
      <c r="AI52" s="71"/>
      <c r="AJ52" s="54" t="s">
        <v>22</v>
      </c>
      <c r="AK52" s="403" t="s">
        <v>78</v>
      </c>
      <c r="AL52" s="404"/>
      <c r="AM52" s="404"/>
      <c r="AN52" s="405"/>
      <c r="AO52" s="70"/>
    </row>
    <row r="53" spans="1:41" ht="12.75" customHeight="1" thickTop="1" thickBot="1">
      <c r="A53" s="54" t="s">
        <v>25</v>
      </c>
      <c r="B53" s="55" t="s">
        <v>26</v>
      </c>
      <c r="C53" s="54" t="s">
        <v>77</v>
      </c>
      <c r="D53" s="54" t="s">
        <v>88</v>
      </c>
      <c r="E53" s="54" t="s">
        <v>89</v>
      </c>
      <c r="F53" s="54" t="s">
        <v>90</v>
      </c>
      <c r="G53" s="54" t="s">
        <v>99</v>
      </c>
      <c r="H53" s="225" t="s">
        <v>100</v>
      </c>
      <c r="I53" s="176" t="s">
        <v>102</v>
      </c>
      <c r="J53" s="175" t="s">
        <v>84</v>
      </c>
      <c r="K53" s="54" t="s">
        <v>183</v>
      </c>
      <c r="L53" s="226" t="s">
        <v>5</v>
      </c>
      <c r="M53" s="54" t="s">
        <v>7</v>
      </c>
      <c r="N53" s="54" t="s">
        <v>14</v>
      </c>
      <c r="O53" s="54" t="s">
        <v>11</v>
      </c>
      <c r="P53" s="54" t="s">
        <v>47</v>
      </c>
      <c r="Q53" s="403" t="s">
        <v>94</v>
      </c>
      <c r="R53" s="405"/>
      <c r="S53" s="1"/>
      <c r="T53" s="112" t="s">
        <v>85</v>
      </c>
      <c r="U53" s="199" t="s">
        <v>110</v>
      </c>
      <c r="V53" s="197" t="s">
        <v>114</v>
      </c>
      <c r="X53" s="3"/>
      <c r="Y53" s="17"/>
      <c r="Z53" s="463"/>
      <c r="AA53" s="463"/>
      <c r="AB53" s="4" t="s">
        <v>54</v>
      </c>
      <c r="AC53" s="4"/>
      <c r="AD53" s="4"/>
      <c r="AE53" s="166">
        <f>SUM(AE21:AE52)</f>
        <v>0</v>
      </c>
      <c r="AF53" s="85">
        <f>SUM(AF21:AF52)</f>
        <v>0</v>
      </c>
      <c r="AG53" s="3"/>
      <c r="AH53" s="3"/>
      <c r="AI53" s="71"/>
      <c r="AJ53" s="54" t="s">
        <v>25</v>
      </c>
      <c r="AK53" s="54" t="s">
        <v>79</v>
      </c>
      <c r="AL53" s="54" t="s">
        <v>80</v>
      </c>
      <c r="AM53" s="54" t="s">
        <v>85</v>
      </c>
      <c r="AN53" s="54" t="s">
        <v>89</v>
      </c>
      <c r="AO53" s="70"/>
    </row>
    <row r="54" spans="1:41" ht="13.5" thickTop="1">
      <c r="A54" s="53" t="s">
        <v>27</v>
      </c>
      <c r="B54" s="63">
        <f>IF(B48&lt;&gt;0,IF(SUM(B48+1)&gt;$AE$10,0, SUM(B48+1)),0)</f>
        <v>43856</v>
      </c>
      <c r="C54" s="58"/>
      <c r="D54" s="102"/>
      <c r="E54" s="102"/>
      <c r="F54" s="102"/>
      <c r="G54" s="102"/>
      <c r="H54" s="102"/>
      <c r="I54" s="174"/>
      <c r="J54" s="105"/>
      <c r="K54" s="102"/>
      <c r="L54" s="102"/>
      <c r="M54" s="102"/>
      <c r="N54" s="102"/>
      <c r="O54" s="102"/>
      <c r="P54" s="102"/>
      <c r="Q54" s="102"/>
      <c r="R54" s="104"/>
      <c r="S54" s="3"/>
      <c r="T54" s="113"/>
      <c r="U54" s="200"/>
      <c r="V54" s="198"/>
      <c r="X54" s="3"/>
      <c r="Y54" s="50" t="s">
        <v>44</v>
      </c>
      <c r="Z54" s="18"/>
      <c r="AA54" s="3"/>
      <c r="AB54" s="1" t="s">
        <v>56</v>
      </c>
      <c r="AC54" s="3"/>
      <c r="AD54" s="3"/>
      <c r="AE54" s="3"/>
      <c r="AF54" s="3"/>
      <c r="AG54" s="3"/>
      <c r="AH54" s="3"/>
      <c r="AI54" s="71"/>
      <c r="AJ54" s="56" t="s">
        <v>27</v>
      </c>
      <c r="AK54" s="59">
        <f t="shared" ref="AK54:AK60" si="29">I54</f>
        <v>0</v>
      </c>
      <c r="AL54" s="59">
        <f t="shared" ref="AL54:AL60" si="30">K54</f>
        <v>0</v>
      </c>
      <c r="AM54" s="59">
        <f t="shared" ref="AM54:AM60" si="31">IF($U$13&gt;0,T54,0)</f>
        <v>0</v>
      </c>
      <c r="AN54" s="59">
        <f t="shared" ref="AN54:AN60" si="32">IF(E54&gt;8,8,E54)</f>
        <v>0</v>
      </c>
      <c r="AO54" s="70"/>
    </row>
    <row r="55" spans="1:41" ht="13.5" thickBot="1">
      <c r="A55" s="53" t="s">
        <v>28</v>
      </c>
      <c r="B55" s="63">
        <f t="shared" ref="B55:B60" si="33">IF(B54&lt;&gt;0,IF(SUM(B54+1)&gt;$AE$10,0, SUM(B54+1)),0)</f>
        <v>43857</v>
      </c>
      <c r="C55" s="58">
        <v>8</v>
      </c>
      <c r="D55" s="102"/>
      <c r="E55" s="102"/>
      <c r="F55" s="102"/>
      <c r="G55" s="102"/>
      <c r="H55" s="102"/>
      <c r="I55" s="102"/>
      <c r="J55" s="102"/>
      <c r="K55" s="102"/>
      <c r="L55" s="102"/>
      <c r="M55" s="102"/>
      <c r="N55" s="102"/>
      <c r="O55" s="102"/>
      <c r="P55" s="102"/>
      <c r="Q55" s="102"/>
      <c r="R55" s="104"/>
      <c r="S55" s="3"/>
      <c r="T55" s="113"/>
      <c r="U55" s="200"/>
      <c r="V55" s="198"/>
      <c r="X55" s="3"/>
      <c r="Y55" s="3"/>
      <c r="Z55" s="3"/>
      <c r="AA55" s="3"/>
      <c r="AB55" s="3"/>
      <c r="AC55" s="3"/>
      <c r="AD55" s="3"/>
      <c r="AE55" s="3"/>
      <c r="AF55" s="3"/>
      <c r="AG55" s="3"/>
      <c r="AH55" s="4"/>
      <c r="AI55" s="71"/>
      <c r="AJ55" s="56" t="s">
        <v>28</v>
      </c>
      <c r="AK55" s="59">
        <f t="shared" si="29"/>
        <v>0</v>
      </c>
      <c r="AL55" s="59">
        <f t="shared" si="30"/>
        <v>0</v>
      </c>
      <c r="AM55" s="59">
        <f t="shared" si="31"/>
        <v>0</v>
      </c>
      <c r="AN55" s="59">
        <f t="shared" si="32"/>
        <v>0</v>
      </c>
      <c r="AO55" s="70"/>
    </row>
    <row r="56" spans="1:41" ht="13.5" thickTop="1">
      <c r="A56" s="53" t="s">
        <v>29</v>
      </c>
      <c r="B56" s="63">
        <f t="shared" si="33"/>
        <v>43858</v>
      </c>
      <c r="C56" s="58">
        <v>8</v>
      </c>
      <c r="D56" s="102"/>
      <c r="E56" s="102"/>
      <c r="F56" s="102"/>
      <c r="G56" s="102"/>
      <c r="H56" s="102"/>
      <c r="I56" s="113"/>
      <c r="J56" s="105"/>
      <c r="K56" s="102"/>
      <c r="L56" s="103"/>
      <c r="M56" s="102"/>
      <c r="N56" s="102"/>
      <c r="O56" s="102"/>
      <c r="P56" s="102"/>
      <c r="Q56" s="102"/>
      <c r="R56" s="104"/>
      <c r="S56" s="3"/>
      <c r="T56" s="113"/>
      <c r="U56" s="200"/>
      <c r="V56" s="198"/>
      <c r="X56" s="141"/>
      <c r="Y56" s="21"/>
      <c r="Z56" s="21"/>
      <c r="AA56" s="21"/>
      <c r="AB56" s="21"/>
      <c r="AC56" s="21"/>
      <c r="AD56" s="21"/>
      <c r="AE56" s="21"/>
      <c r="AF56" s="21"/>
      <c r="AG56" s="22"/>
      <c r="AH56" s="4"/>
      <c r="AI56" s="71"/>
      <c r="AJ56" s="56" t="s">
        <v>29</v>
      </c>
      <c r="AK56" s="59">
        <f t="shared" si="29"/>
        <v>0</v>
      </c>
      <c r="AL56" s="59">
        <f t="shared" si="30"/>
        <v>0</v>
      </c>
      <c r="AM56" s="59">
        <f t="shared" si="31"/>
        <v>0</v>
      </c>
      <c r="AN56" s="59">
        <f t="shared" si="32"/>
        <v>0</v>
      </c>
      <c r="AO56" s="70"/>
    </row>
    <row r="57" spans="1:41" ht="12.75" customHeight="1">
      <c r="A57" s="53" t="s">
        <v>30</v>
      </c>
      <c r="B57" s="63">
        <f t="shared" si="33"/>
        <v>43859</v>
      </c>
      <c r="C57" s="58">
        <v>8</v>
      </c>
      <c r="D57" s="102"/>
      <c r="E57" s="102"/>
      <c r="F57" s="102"/>
      <c r="G57" s="102"/>
      <c r="H57" s="102"/>
      <c r="I57" s="113"/>
      <c r="J57" s="105"/>
      <c r="K57" s="102"/>
      <c r="L57" s="103"/>
      <c r="M57" s="102"/>
      <c r="N57" s="102"/>
      <c r="O57" s="102"/>
      <c r="P57" s="102"/>
      <c r="Q57" s="102"/>
      <c r="R57" s="104"/>
      <c r="S57" s="3"/>
      <c r="T57" s="113"/>
      <c r="U57" s="200"/>
      <c r="V57" s="198"/>
      <c r="X57" s="23"/>
      <c r="Y57" s="3"/>
      <c r="Z57" s="3"/>
      <c r="AA57" s="3"/>
      <c r="AB57" s="3"/>
      <c r="AC57" s="3"/>
      <c r="AD57" s="3"/>
      <c r="AE57" s="3"/>
      <c r="AF57" s="3"/>
      <c r="AG57" s="24"/>
      <c r="AH57" s="3"/>
      <c r="AI57" s="71"/>
      <c r="AJ57" s="56" t="s">
        <v>30</v>
      </c>
      <c r="AK57" s="59">
        <f t="shared" si="29"/>
        <v>0</v>
      </c>
      <c r="AL57" s="59">
        <f t="shared" si="30"/>
        <v>0</v>
      </c>
      <c r="AM57" s="59">
        <f t="shared" si="31"/>
        <v>0</v>
      </c>
      <c r="AN57" s="59">
        <f t="shared" si="32"/>
        <v>0</v>
      </c>
      <c r="AO57" s="70"/>
    </row>
    <row r="58" spans="1:41" ht="12.75" customHeight="1">
      <c r="A58" s="53" t="s">
        <v>31</v>
      </c>
      <c r="B58" s="63">
        <f t="shared" si="33"/>
        <v>43860</v>
      </c>
      <c r="C58" s="58">
        <v>8</v>
      </c>
      <c r="D58" s="102"/>
      <c r="E58" s="102"/>
      <c r="F58" s="102"/>
      <c r="G58" s="102"/>
      <c r="H58" s="102"/>
      <c r="I58" s="113"/>
      <c r="J58" s="105"/>
      <c r="K58" s="102"/>
      <c r="L58" s="103"/>
      <c r="M58" s="102"/>
      <c r="N58" s="102"/>
      <c r="O58" s="102"/>
      <c r="P58" s="102"/>
      <c r="Q58" s="102"/>
      <c r="R58" s="104"/>
      <c r="S58" s="3"/>
      <c r="T58" s="113"/>
      <c r="U58" s="200"/>
      <c r="V58" s="198"/>
      <c r="X58" s="23"/>
      <c r="Y58" s="33"/>
      <c r="Z58" s="33"/>
      <c r="AA58" s="33"/>
      <c r="AB58" s="33"/>
      <c r="AC58" s="33"/>
      <c r="AD58" s="33"/>
      <c r="AE58" s="33"/>
      <c r="AF58" s="34"/>
      <c r="AG58" s="24"/>
      <c r="AH58" s="3"/>
      <c r="AI58" s="71"/>
      <c r="AJ58" s="56" t="s">
        <v>31</v>
      </c>
      <c r="AK58" s="59">
        <f t="shared" si="29"/>
        <v>0</v>
      </c>
      <c r="AL58" s="59">
        <f t="shared" si="30"/>
        <v>0</v>
      </c>
      <c r="AM58" s="59">
        <f t="shared" si="31"/>
        <v>0</v>
      </c>
      <c r="AN58" s="59">
        <f t="shared" si="32"/>
        <v>0</v>
      </c>
      <c r="AO58" s="70"/>
    </row>
    <row r="59" spans="1:41" ht="12.75" customHeight="1">
      <c r="A59" s="53" t="s">
        <v>32</v>
      </c>
      <c r="B59" s="63">
        <f t="shared" si="33"/>
        <v>43861</v>
      </c>
      <c r="C59" s="58">
        <v>8</v>
      </c>
      <c r="D59" s="102"/>
      <c r="E59" s="102"/>
      <c r="F59" s="102"/>
      <c r="G59" s="102"/>
      <c r="H59" s="102"/>
      <c r="I59" s="113"/>
      <c r="J59" s="105"/>
      <c r="K59" s="102"/>
      <c r="L59" s="103"/>
      <c r="M59" s="102"/>
      <c r="N59" s="102"/>
      <c r="O59" s="102"/>
      <c r="P59" s="102"/>
      <c r="Q59" s="102"/>
      <c r="R59" s="104"/>
      <c r="S59" s="3"/>
      <c r="T59" s="113"/>
      <c r="U59" s="200"/>
      <c r="V59" s="198"/>
      <c r="X59" s="23"/>
      <c r="Y59" s="3" t="s">
        <v>37</v>
      </c>
      <c r="Z59" s="3"/>
      <c r="AA59" s="3"/>
      <c r="AB59" s="3"/>
      <c r="AC59" s="3"/>
      <c r="AD59" s="3"/>
      <c r="AE59" s="3" t="s">
        <v>26</v>
      </c>
      <c r="AF59" s="3"/>
      <c r="AG59" s="24"/>
      <c r="AH59" s="3"/>
      <c r="AI59" s="71"/>
      <c r="AJ59" s="56" t="s">
        <v>32</v>
      </c>
      <c r="AK59" s="59">
        <f t="shared" si="29"/>
        <v>0</v>
      </c>
      <c r="AL59" s="59">
        <f t="shared" si="30"/>
        <v>0</v>
      </c>
      <c r="AM59" s="59">
        <f t="shared" si="31"/>
        <v>0</v>
      </c>
      <c r="AN59" s="59">
        <f t="shared" si="32"/>
        <v>0</v>
      </c>
      <c r="AO59" s="70"/>
    </row>
    <row r="60" spans="1:41" ht="13">
      <c r="A60" s="53" t="s">
        <v>33</v>
      </c>
      <c r="B60" s="63">
        <f t="shared" si="33"/>
        <v>43862</v>
      </c>
      <c r="C60" s="58"/>
      <c r="D60" s="102"/>
      <c r="E60" s="102"/>
      <c r="F60" s="102"/>
      <c r="G60" s="102"/>
      <c r="H60" s="102"/>
      <c r="I60" s="174"/>
      <c r="J60" s="105"/>
      <c r="K60" s="102"/>
      <c r="L60" s="102"/>
      <c r="M60" s="102"/>
      <c r="N60" s="102"/>
      <c r="O60" s="102"/>
      <c r="P60" s="102"/>
      <c r="Q60" s="102"/>
      <c r="R60" s="104"/>
      <c r="S60" s="3"/>
      <c r="T60" s="113"/>
      <c r="U60" s="200"/>
      <c r="V60" s="198"/>
      <c r="X60" s="23"/>
      <c r="Y60" s="468" t="s">
        <v>82</v>
      </c>
      <c r="Z60" s="468"/>
      <c r="AA60" s="468"/>
      <c r="AB60" s="468"/>
      <c r="AC60" s="468"/>
      <c r="AD60" s="468"/>
      <c r="AE60" s="468"/>
      <c r="AF60" s="468"/>
      <c r="AG60" s="25"/>
      <c r="AH60" s="3"/>
      <c r="AI60" s="71"/>
      <c r="AJ60" s="56" t="s">
        <v>33</v>
      </c>
      <c r="AK60" s="59">
        <f t="shared" si="29"/>
        <v>0</v>
      </c>
      <c r="AL60" s="59">
        <f t="shared" si="30"/>
        <v>0</v>
      </c>
      <c r="AM60" s="59">
        <f t="shared" si="31"/>
        <v>0</v>
      </c>
      <c r="AN60" s="59">
        <f t="shared" si="32"/>
        <v>0</v>
      </c>
      <c r="AO60" s="70"/>
    </row>
    <row r="61" spans="1:41" ht="13">
      <c r="A61" s="62" t="s">
        <v>34</v>
      </c>
      <c r="B61" s="52"/>
      <c r="C61" s="61">
        <f>SUMIF($B54:$B60,"&lt;&gt;0",C54:C60)</f>
        <v>40</v>
      </c>
      <c r="D61" s="61">
        <f t="shared" ref="D61:Q61" si="34">SUMIF($B54:$B60,"&lt;&gt;0",D54:D60)</f>
        <v>0</v>
      </c>
      <c r="E61" s="61">
        <f t="shared" si="34"/>
        <v>0</v>
      </c>
      <c r="F61" s="61">
        <f t="shared" si="34"/>
        <v>0</v>
      </c>
      <c r="G61" s="61">
        <f t="shared" si="34"/>
        <v>0</v>
      </c>
      <c r="H61" s="61">
        <f t="shared" si="34"/>
        <v>0</v>
      </c>
      <c r="I61" s="101">
        <f t="shared" si="34"/>
        <v>0</v>
      </c>
      <c r="J61" s="101">
        <f t="shared" si="34"/>
        <v>0</v>
      </c>
      <c r="K61" s="61">
        <f t="shared" si="34"/>
        <v>0</v>
      </c>
      <c r="L61" s="61">
        <f t="shared" si="34"/>
        <v>0</v>
      </c>
      <c r="M61" s="61">
        <f t="shared" si="34"/>
        <v>0</v>
      </c>
      <c r="N61" s="61">
        <f t="shared" si="34"/>
        <v>0</v>
      </c>
      <c r="O61" s="61">
        <f t="shared" si="34"/>
        <v>0</v>
      </c>
      <c r="P61" s="61">
        <f t="shared" si="34"/>
        <v>0</v>
      </c>
      <c r="Q61" s="61">
        <f t="shared" si="34"/>
        <v>0</v>
      </c>
      <c r="R61" s="61"/>
      <c r="S61" s="3"/>
      <c r="T61" s="114">
        <f>SUMIF($B54:$B60,"&lt;&gt;0",T54:T60)</f>
        <v>0</v>
      </c>
      <c r="U61" s="201">
        <f>SUMIF($B54:$B60,"&lt;&gt;0",U54:U60)</f>
        <v>0</v>
      </c>
      <c r="V61" s="201">
        <f>SUMIF($B54:$B60,"&lt;&gt;0",V54:V60)</f>
        <v>0</v>
      </c>
      <c r="W61" s="187"/>
      <c r="X61" s="23"/>
      <c r="Y61" s="468"/>
      <c r="Z61" s="468"/>
      <c r="AA61" s="468"/>
      <c r="AB61" s="468"/>
      <c r="AC61" s="468"/>
      <c r="AD61" s="468"/>
      <c r="AE61" s="468"/>
      <c r="AF61" s="468"/>
      <c r="AG61" s="25"/>
      <c r="AH61" s="3"/>
      <c r="AI61" s="71"/>
      <c r="AJ61" s="56" t="s">
        <v>34</v>
      </c>
      <c r="AK61" s="188">
        <f>SUM(AK54:AK60)</f>
        <v>0</v>
      </c>
      <c r="AL61" s="188">
        <f t="shared" ref="AL61:AN61" si="35">SUM(AL54:AL60)</f>
        <v>0</v>
      </c>
      <c r="AM61" s="188">
        <f t="shared" si="35"/>
        <v>0</v>
      </c>
      <c r="AN61" s="188">
        <f t="shared" si="35"/>
        <v>0</v>
      </c>
      <c r="AO61" s="70"/>
    </row>
    <row r="62" spans="1:41" ht="12.75" customHeight="1">
      <c r="X62" s="23"/>
      <c r="Y62" s="3"/>
      <c r="Z62" s="3"/>
      <c r="AA62" s="3"/>
      <c r="AB62" s="3"/>
      <c r="AC62" s="3"/>
      <c r="AD62" s="3"/>
      <c r="AE62" s="3"/>
      <c r="AF62" s="3"/>
      <c r="AG62" s="24"/>
      <c r="AH62" s="3"/>
      <c r="AI62" s="71"/>
      <c r="AJ62" s="70"/>
      <c r="AK62" s="70"/>
      <c r="AL62" s="70"/>
      <c r="AM62" s="70"/>
      <c r="AN62" s="70"/>
      <c r="AO62" s="70"/>
    </row>
    <row r="63" spans="1:41" ht="12.75" customHeight="1">
      <c r="A63" s="471" t="s">
        <v>45</v>
      </c>
      <c r="B63" s="471"/>
      <c r="C63" s="471"/>
      <c r="D63" s="471"/>
      <c r="E63" s="471"/>
      <c r="F63" s="471"/>
      <c r="G63" s="471"/>
      <c r="H63" s="471"/>
      <c r="I63" s="471"/>
      <c r="J63" s="471"/>
      <c r="K63" s="471"/>
      <c r="L63" s="471"/>
      <c r="M63" s="471"/>
      <c r="N63" s="471"/>
      <c r="O63" s="471"/>
      <c r="P63" s="471"/>
      <c r="Q63" s="471"/>
      <c r="R63" s="471"/>
      <c r="X63" s="23"/>
      <c r="Y63" s="3"/>
      <c r="Z63" s="3"/>
      <c r="AA63" s="3"/>
      <c r="AB63" s="3"/>
      <c r="AC63" s="3"/>
      <c r="AD63" s="3"/>
      <c r="AE63" s="3"/>
      <c r="AF63" s="3"/>
      <c r="AG63" s="24"/>
      <c r="AH63" s="3"/>
      <c r="AI63" s="76"/>
      <c r="AJ63" s="77"/>
      <c r="AK63" s="77"/>
      <c r="AL63" s="77"/>
      <c r="AM63" s="77"/>
      <c r="AN63" s="77"/>
      <c r="AO63" s="77"/>
    </row>
    <row r="64" spans="1:41" ht="13">
      <c r="A64" s="467" t="s">
        <v>67</v>
      </c>
      <c r="B64" s="467"/>
      <c r="C64" s="467"/>
      <c r="D64" s="467"/>
      <c r="E64" s="467"/>
      <c r="F64" s="467"/>
      <c r="G64" s="467"/>
      <c r="H64" s="467"/>
      <c r="I64" s="467"/>
      <c r="J64" s="467"/>
      <c r="K64" s="467"/>
      <c r="L64" s="467"/>
      <c r="M64" s="467"/>
      <c r="N64" s="467"/>
      <c r="O64" s="467"/>
      <c r="P64" s="467"/>
      <c r="Q64" s="467"/>
      <c r="R64" s="467"/>
      <c r="X64" s="23"/>
      <c r="Y64" s="470"/>
      <c r="Z64" s="470"/>
      <c r="AA64" s="470"/>
      <c r="AB64" s="470"/>
      <c r="AC64" s="470"/>
      <c r="AD64" s="470"/>
      <c r="AE64" s="33"/>
      <c r="AF64" s="33"/>
      <c r="AG64" s="24"/>
    </row>
    <row r="65" spans="1:33" ht="13">
      <c r="A65" s="29"/>
      <c r="B65" s="2" t="s">
        <v>71</v>
      </c>
      <c r="E65" s="108"/>
      <c r="F65" s="140" t="s">
        <v>222</v>
      </c>
      <c r="G65" s="108"/>
      <c r="H65" s="108"/>
      <c r="I65" s="108"/>
      <c r="J65" s="108"/>
      <c r="T65" s="3"/>
      <c r="U65" s="3"/>
      <c r="V65" s="3"/>
      <c r="W65" s="3"/>
      <c r="X65" s="23"/>
      <c r="Y65" s="1" t="s">
        <v>83</v>
      </c>
      <c r="Z65" s="1"/>
      <c r="AA65" s="1"/>
      <c r="AB65" s="1"/>
      <c r="AC65" s="1"/>
      <c r="AD65" s="1"/>
      <c r="AE65" s="3" t="s">
        <v>26</v>
      </c>
      <c r="AF65" s="3"/>
      <c r="AG65" s="24"/>
    </row>
    <row r="66" spans="1:33">
      <c r="X66" s="23"/>
      <c r="Y66" s="3"/>
      <c r="Z66" s="3"/>
      <c r="AA66" s="3"/>
      <c r="AB66" s="3"/>
      <c r="AC66" s="3"/>
      <c r="AD66" s="3"/>
      <c r="AE66" s="3"/>
      <c r="AF66" s="3"/>
      <c r="AG66" s="24"/>
    </row>
    <row r="67" spans="1:33" ht="12.75" customHeight="1" thickBot="1">
      <c r="C67" s="464" t="s">
        <v>224</v>
      </c>
      <c r="D67" s="464"/>
      <c r="E67" s="464"/>
      <c r="F67" s="464"/>
      <c r="G67" s="464"/>
      <c r="H67" s="464"/>
      <c r="I67" s="464"/>
      <c r="J67" s="464"/>
      <c r="K67" s="464"/>
      <c r="L67" s="464"/>
      <c r="M67" s="464"/>
      <c r="N67" s="465"/>
      <c r="X67" s="26"/>
      <c r="Y67" s="27"/>
      <c r="Z67" s="27"/>
      <c r="AA67" s="27"/>
      <c r="AB67" s="27"/>
      <c r="AC67" s="27"/>
      <c r="AD67" s="27"/>
      <c r="AE67" s="27"/>
      <c r="AF67" s="27"/>
      <c r="AG67" s="28"/>
    </row>
    <row r="68" spans="1:33" ht="12.75" customHeight="1" thickTop="1">
      <c r="C68" s="464"/>
      <c r="D68" s="464"/>
      <c r="E68" s="464"/>
      <c r="F68" s="464"/>
      <c r="G68" s="464"/>
      <c r="H68" s="464"/>
      <c r="I68" s="464"/>
      <c r="J68" s="464"/>
      <c r="K68" s="464"/>
      <c r="L68" s="464"/>
      <c r="M68" s="464"/>
      <c r="N68" s="466"/>
    </row>
  </sheetData>
  <sheetProtection sheet="1" selectLockedCells="1"/>
  <protectedRanges>
    <protectedRange sqref="C6 AH14 C18 C30 C42 C12 C24 C36 C48 C54 C60" name="Range1"/>
    <protectedRange sqref="C7:C11" name="Range1_1_1"/>
    <protectedRange sqref="C19:C23" name="Range1_1_2"/>
    <protectedRange sqref="C31:C35" name="Range1_1_3"/>
    <protectedRange sqref="C43:C47 C55:C59" name="Range1_1_4"/>
    <protectedRange sqref="Y4 Y7 AD4 AB10 AE10 AD7:AF7" name="Range1_1"/>
    <protectedRange sqref="AB13" name="Range1_3"/>
    <protectedRange sqref="AE27" name="Range1_3_4"/>
  </protectedRanges>
  <mergeCells count="95">
    <mergeCell ref="C67:M68"/>
    <mergeCell ref="N67:N68"/>
    <mergeCell ref="A16:B16"/>
    <mergeCell ref="C16:H16"/>
    <mergeCell ref="I16:J16"/>
    <mergeCell ref="K16:R16"/>
    <mergeCell ref="A64:R64"/>
    <mergeCell ref="A40:B40"/>
    <mergeCell ref="C40:H40"/>
    <mergeCell ref="I40:J40"/>
    <mergeCell ref="K40:R40"/>
    <mergeCell ref="A4:B4"/>
    <mergeCell ref="C4:H4"/>
    <mergeCell ref="I4:J4"/>
    <mergeCell ref="K4:R4"/>
    <mergeCell ref="Q5:R5"/>
    <mergeCell ref="T4:V4"/>
    <mergeCell ref="Y10:Z10"/>
    <mergeCell ref="AB10:AC10"/>
    <mergeCell ref="AE10:AF10"/>
    <mergeCell ref="AE9:AF9"/>
    <mergeCell ref="Y6:AB6"/>
    <mergeCell ref="Y7:AB7"/>
    <mergeCell ref="Y9:Z9"/>
    <mergeCell ref="AB9:AC9"/>
    <mergeCell ref="AJ2:AL2"/>
    <mergeCell ref="Y3:AB3"/>
    <mergeCell ref="AD3:AF3"/>
    <mergeCell ref="AD4:AF4"/>
    <mergeCell ref="AK4:AN4"/>
    <mergeCell ref="Y4:AB4"/>
    <mergeCell ref="T16:V16"/>
    <mergeCell ref="Z26:AC26"/>
    <mergeCell ref="AK16:AN16"/>
    <mergeCell ref="Q17:R17"/>
    <mergeCell ref="Y17:AA17"/>
    <mergeCell ref="AD17:AE17"/>
    <mergeCell ref="Z22:AC22"/>
    <mergeCell ref="Z23:AC23"/>
    <mergeCell ref="Z24:AC24"/>
    <mergeCell ref="Z25:AC25"/>
    <mergeCell ref="AD16:AE16"/>
    <mergeCell ref="Z21:AC21"/>
    <mergeCell ref="Z37:AC37"/>
    <mergeCell ref="Z27:AC27"/>
    <mergeCell ref="A28:B28"/>
    <mergeCell ref="C28:H28"/>
    <mergeCell ref="I28:J28"/>
    <mergeCell ref="K28:R28"/>
    <mergeCell ref="Z28:AC28"/>
    <mergeCell ref="T28:V28"/>
    <mergeCell ref="Z32:AC32"/>
    <mergeCell ref="Z33:AC33"/>
    <mergeCell ref="Z34:AC34"/>
    <mergeCell ref="Z35:AC35"/>
    <mergeCell ref="Z36:AC36"/>
    <mergeCell ref="AK28:AN28"/>
    <mergeCell ref="Q29:R29"/>
    <mergeCell ref="Z29:AC29"/>
    <mergeCell ref="Z30:AC30"/>
    <mergeCell ref="Z31:AC31"/>
    <mergeCell ref="Z40:AC40"/>
    <mergeCell ref="T40:V40"/>
    <mergeCell ref="AK40:AN40"/>
    <mergeCell ref="Q41:R41"/>
    <mergeCell ref="Z41:AC41"/>
    <mergeCell ref="Z42:AC42"/>
    <mergeCell ref="Z44:AC44"/>
    <mergeCell ref="AK52:AN52"/>
    <mergeCell ref="Q53:R53"/>
    <mergeCell ref="A63:R63"/>
    <mergeCell ref="A52:B52"/>
    <mergeCell ref="C52:H52"/>
    <mergeCell ref="I52:J52"/>
    <mergeCell ref="K52:R52"/>
    <mergeCell ref="T52:V52"/>
    <mergeCell ref="Z52:AC52"/>
    <mergeCell ref="Z53:AA53"/>
    <mergeCell ref="Y60:AF61"/>
    <mergeCell ref="Y64:AD64"/>
    <mergeCell ref="Z51:AC51"/>
    <mergeCell ref="Y12:AB12"/>
    <mergeCell ref="AD12:AF12"/>
    <mergeCell ref="Y13:AA13"/>
    <mergeCell ref="AD13:AE13"/>
    <mergeCell ref="Y19:AF19"/>
    <mergeCell ref="Y15:AA15"/>
    <mergeCell ref="AD15:AE15"/>
    <mergeCell ref="Y14:AA14"/>
    <mergeCell ref="AD14:AE14"/>
    <mergeCell ref="Y16:AA16"/>
    <mergeCell ref="Z49:AC49"/>
    <mergeCell ref="Z50:AC50"/>
    <mergeCell ref="Z39:AC39"/>
    <mergeCell ref="Z38:AC38"/>
  </mergeCells>
  <conditionalFormatting sqref="B30:B36 B6:B12 B42:B48">
    <cfRule type="cellIs" dxfId="416" priority="93" stopIfTrue="1" operator="equal">
      <formula>0</formula>
    </cfRule>
  </conditionalFormatting>
  <conditionalFormatting sqref="C13:H13 C25:H25 C37:H37 C49:H49 L25:Q25 L37:Q37 L49:Q49 J13 L13:Q13">
    <cfRule type="cellIs" dxfId="415" priority="92" stopIfTrue="1" operator="equal">
      <formula>0</formula>
    </cfRule>
  </conditionalFormatting>
  <conditionalFormatting sqref="J25">
    <cfRule type="cellIs" dxfId="414" priority="81" stopIfTrue="1" operator="equal">
      <formula>0</formula>
    </cfRule>
  </conditionalFormatting>
  <conditionalFormatting sqref="J37">
    <cfRule type="cellIs" dxfId="413" priority="80" stopIfTrue="1" operator="equal">
      <formula>0</formula>
    </cfRule>
  </conditionalFormatting>
  <conditionalFormatting sqref="J49">
    <cfRule type="cellIs" dxfId="412" priority="79" stopIfTrue="1" operator="equal">
      <formula>0</formula>
    </cfRule>
  </conditionalFormatting>
  <conditionalFormatting sqref="K25 K37 K49 K13">
    <cfRule type="cellIs" dxfId="411" priority="77" stopIfTrue="1" operator="equal">
      <formula>0</formula>
    </cfRule>
  </conditionalFormatting>
  <conditionalFormatting sqref="I13">
    <cfRule type="cellIs" dxfId="410" priority="76" stopIfTrue="1" operator="equal">
      <formula>0</formula>
    </cfRule>
  </conditionalFormatting>
  <conditionalFormatting sqref="I49">
    <cfRule type="cellIs" dxfId="409" priority="73" stopIfTrue="1" operator="equal">
      <formula>0</formula>
    </cfRule>
  </conditionalFormatting>
  <conditionalFormatting sqref="T13:V13">
    <cfRule type="cellIs" dxfId="408" priority="71" stopIfTrue="1" operator="equal">
      <formula>0</formula>
    </cfRule>
  </conditionalFormatting>
  <conditionalFormatting sqref="T25:V25">
    <cfRule type="cellIs" dxfId="407" priority="70" stopIfTrue="1" operator="equal">
      <formula>0</formula>
    </cfRule>
  </conditionalFormatting>
  <conditionalFormatting sqref="T37:V37">
    <cfRule type="cellIs" dxfId="406" priority="69" stopIfTrue="1" operator="equal">
      <formula>0</formula>
    </cfRule>
  </conditionalFormatting>
  <conditionalFormatting sqref="T49:V49">
    <cfRule type="cellIs" dxfId="405" priority="68" stopIfTrue="1" operator="equal">
      <formula>0</formula>
    </cfRule>
  </conditionalFormatting>
  <conditionalFormatting sqref="I25">
    <cfRule type="cellIs" dxfId="404" priority="59" stopIfTrue="1" operator="equal">
      <formula>0</formula>
    </cfRule>
  </conditionalFormatting>
  <conditionalFormatting sqref="I37">
    <cfRule type="cellIs" dxfId="403" priority="58" stopIfTrue="1" operator="equal">
      <formula>0</formula>
    </cfRule>
  </conditionalFormatting>
  <conditionalFormatting sqref="B54:B60">
    <cfRule type="cellIs" dxfId="402" priority="38" stopIfTrue="1" operator="equal">
      <formula>0</formula>
    </cfRule>
  </conditionalFormatting>
  <conditionalFormatting sqref="C61:H61 L61:Q61">
    <cfRule type="cellIs" dxfId="401" priority="37" stopIfTrue="1" operator="equal">
      <formula>0</formula>
    </cfRule>
  </conditionalFormatting>
  <conditionalFormatting sqref="J61">
    <cfRule type="cellIs" dxfId="400" priority="36" stopIfTrue="1" operator="equal">
      <formula>0</formula>
    </cfRule>
  </conditionalFormatting>
  <conditionalFormatting sqref="K61">
    <cfRule type="cellIs" dxfId="399" priority="35" stopIfTrue="1" operator="equal">
      <formula>0</formula>
    </cfRule>
  </conditionalFormatting>
  <conditionalFormatting sqref="I61">
    <cfRule type="cellIs" dxfId="398" priority="34" stopIfTrue="1" operator="equal">
      <formula>0</formula>
    </cfRule>
  </conditionalFormatting>
  <conditionalFormatting sqref="T61:V61">
    <cfRule type="cellIs" dxfId="397" priority="33" stopIfTrue="1" operator="equal">
      <formula>0</formula>
    </cfRule>
  </conditionalFormatting>
  <conditionalFormatting sqref="AB17">
    <cfRule type="cellIs" dxfId="396" priority="31" stopIfTrue="1" operator="lessThan">
      <formula>0</formula>
    </cfRule>
  </conditionalFormatting>
  <conditionalFormatting sqref="B18:B24">
    <cfRule type="cellIs" dxfId="395" priority="21" stopIfTrue="1" operator="equal">
      <formula>0</formula>
    </cfRule>
  </conditionalFormatting>
  <conditionalFormatting sqref="AE21:AF25 AE28:AF28 AF26 AE38:AF42 AE44:AF44 AE30:AF35 AF29">
    <cfRule type="cellIs" dxfId="394" priority="20" stopIfTrue="1" operator="equal">
      <formula>0</formula>
    </cfRule>
  </conditionalFormatting>
  <conditionalFormatting sqref="AE29">
    <cfRule type="cellIs" dxfId="393" priority="10" stopIfTrue="1" operator="equal">
      <formula>0</formula>
    </cfRule>
  </conditionalFormatting>
  <conditionalFormatting sqref="AE51:AF51 AE48:AF49 AE46:AF46">
    <cfRule type="cellIs" dxfId="392" priority="9" stopIfTrue="1" operator="equal">
      <formula>0</formula>
    </cfRule>
  </conditionalFormatting>
  <conditionalFormatting sqref="AE53:AF53">
    <cfRule type="cellIs" dxfId="391" priority="7" stopIfTrue="1" operator="equal">
      <formula>0</formula>
    </cfRule>
  </conditionalFormatting>
  <conditionalFormatting sqref="AE26">
    <cfRule type="cellIs" dxfId="390" priority="15" stopIfTrue="1" operator="equal">
      <formula>0</formula>
    </cfRule>
  </conditionalFormatting>
  <conditionalFormatting sqref="AE52:AF52">
    <cfRule type="cellIs" dxfId="389" priority="5" stopIfTrue="1" operator="equal">
      <formula>0</formula>
    </cfRule>
  </conditionalFormatting>
  <conditionalFormatting sqref="AE43:AF43">
    <cfRule type="cellIs" dxfId="388" priority="13" stopIfTrue="1" operator="equal">
      <formula>0</formula>
    </cfRule>
  </conditionalFormatting>
  <conditionalFormatting sqref="AE36:AF36">
    <cfRule type="cellIs" dxfId="387" priority="2" stopIfTrue="1" operator="equal">
      <formula>0</formula>
    </cfRule>
  </conditionalFormatting>
  <conditionalFormatting sqref="AE50:AF50">
    <cfRule type="cellIs" dxfId="386" priority="8" stopIfTrue="1" operator="equal">
      <formula>0</formula>
    </cfRule>
  </conditionalFormatting>
  <conditionalFormatting sqref="AE48:AF48">
    <cfRule type="expression" dxfId="385" priority="6" stopIfTrue="1">
      <formula>$AE$48:$AF$48=0</formula>
    </cfRule>
  </conditionalFormatting>
  <conditionalFormatting sqref="AE47:AF47">
    <cfRule type="cellIs" dxfId="384" priority="4" stopIfTrue="1" operator="equal">
      <formula>0</formula>
    </cfRule>
  </conditionalFormatting>
  <conditionalFormatting sqref="AE45:AF45">
    <cfRule type="cellIs" dxfId="383" priority="3" stopIfTrue="1" operator="equal">
      <formula>0</formula>
    </cfRule>
  </conditionalFormatting>
  <conditionalFormatting sqref="AE36:AF36">
    <cfRule type="expression" dxfId="382" priority="1" stopIfTrue="1">
      <formula>$AE$48:$AF$48=0</formula>
    </cfRule>
  </conditionalFormatting>
  <dataValidations count="5">
    <dataValidation type="date" allowBlank="1" showInputMessage="1" sqref="AE10" xr:uid="{A00C3283-0C51-4CD6-BE06-A2877AB54440}">
      <formula1>1</formula1>
      <formula2>73050</formula2>
    </dataValidation>
    <dataValidation type="decimal" allowBlank="1" showInputMessage="1" showErrorMessage="1" errorTitle="Invalid Data Type" error="Please enter a number between 0 and 24." sqref="C6:C12 C30:C36 C18:C24 C42:C48 C54:C60" xr:uid="{A4FD06B3-48BF-4298-948B-2BA8CD09B7FB}">
      <formula1>0</formula1>
      <formula2>24</formula2>
    </dataValidation>
    <dataValidation type="decimal" allowBlank="1" showInputMessage="1" showErrorMessage="1" sqref="AD7" xr:uid="{7A045D9A-DC95-4953-A112-74C3DC921785}">
      <formula1>0</formula1>
      <formula2>2</formula2>
    </dataValidation>
    <dataValidation type="decimal" allowBlank="1" showInputMessage="1" showErrorMessage="1" sqref="AH14 AG13 AB13 AE27" xr:uid="{AE08A15C-8DD2-4C56-9AA8-F7873E1B0B63}">
      <formula1>0</formula1>
      <formula2>300</formula2>
    </dataValidation>
    <dataValidation allowBlank="1" showInputMessage="1" sqref="AB10" xr:uid="{D8BD00D9-AAF9-49C1-BD26-211BB2456CB0}"/>
  </dataValidations>
  <hyperlinks>
    <hyperlink ref="F65" r:id="rId1" display="http://web.uncg.edu/hrs/PolicyManuals/StaffManual/Section5/" xr:uid="{00000000-0004-0000-06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EAE699-D999-4F1F-9388-8765F6B81126}">
          <x14:formula1>
            <xm:f>Validation!$B$18:$B$27</xm:f>
          </x14:formula1>
          <xm:sqref>R6:R12 R54:R60 R42:R48 R30:R36 R18:R24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79998168889431442"/>
    <pageSetUpPr fitToPage="1"/>
  </sheetPr>
  <dimension ref="A2:AP68"/>
  <sheetViews>
    <sheetView showGridLines="0" topLeftCell="A3" zoomScale="90" zoomScaleNormal="90" zoomScalePageLayoutView="40" workbookViewId="0">
      <selection activeCell="J42" sqref="J42"/>
    </sheetView>
  </sheetViews>
  <sheetFormatPr defaultColWidth="7.453125" defaultRowHeight="12.5"/>
  <cols>
    <col min="1" max="2" width="7.453125" style="2" customWidth="1"/>
    <col min="3" max="8" width="8.453125" style="2" customWidth="1"/>
    <col min="9" max="9" width="8.81640625" style="2" customWidth="1"/>
    <col min="10" max="10" width="10.453125" style="2" customWidth="1"/>
    <col min="11" max="16" width="8.453125" style="2" customWidth="1"/>
    <col min="17" max="17" width="7" style="2" customWidth="1"/>
    <col min="18" max="18" width="8.81640625" style="2" bestFit="1" customWidth="1"/>
    <col min="19" max="19" width="2.54296875" style="2" customWidth="1"/>
    <col min="20" max="20" width="9.1796875" style="2" customWidth="1"/>
    <col min="21" max="22" width="9.453125" style="2" customWidth="1"/>
    <col min="23" max="24" width="2.1796875" style="2" customWidth="1"/>
    <col min="25" max="26" width="7.453125" style="2" customWidth="1"/>
    <col min="27" max="27" width="3.81640625" style="2" customWidth="1"/>
    <col min="28" max="28" width="18.54296875" style="2" customWidth="1"/>
    <col min="29" max="29" width="1.54296875" style="2" customWidth="1"/>
    <col min="30" max="32" width="7.453125" style="2" customWidth="1"/>
    <col min="33" max="33" width="2.453125" style="2" customWidth="1"/>
    <col min="34" max="34" width="4.7265625" style="2" customWidth="1"/>
    <col min="35" max="35" width="7.453125" style="2" hidden="1" customWidth="1"/>
    <col min="36" max="36" width="14.26953125" style="2" hidden="1" customWidth="1"/>
    <col min="37" max="37" width="8" style="2" hidden="1" customWidth="1"/>
    <col min="38" max="39" width="8.54296875" style="2" hidden="1" customWidth="1"/>
    <col min="40" max="41" width="7.453125" style="2" hidden="1" customWidth="1"/>
    <col min="42" max="45" width="7.453125" style="2" customWidth="1"/>
    <col min="46" max="16384" width="7.453125" style="2"/>
  </cols>
  <sheetData>
    <row r="2" spans="1:42" ht="13">
      <c r="S2" s="3"/>
      <c r="AI2" s="65"/>
      <c r="AJ2" s="424" t="s">
        <v>103</v>
      </c>
      <c r="AK2" s="424"/>
      <c r="AL2" s="424"/>
      <c r="AM2" s="185"/>
      <c r="AN2" s="66"/>
      <c r="AO2" s="66"/>
    </row>
    <row r="3" spans="1:42" ht="24.75" customHeight="1" thickBot="1">
      <c r="A3" s="3"/>
      <c r="B3" s="3"/>
      <c r="C3" s="3"/>
      <c r="D3" s="3"/>
      <c r="E3" s="3"/>
      <c r="F3" s="3"/>
      <c r="G3" s="3"/>
      <c r="H3" s="1"/>
      <c r="I3" s="110"/>
      <c r="J3" s="45"/>
      <c r="K3" s="3"/>
      <c r="L3" s="3"/>
      <c r="M3" s="3"/>
      <c r="N3" s="109"/>
      <c r="O3" s="109"/>
      <c r="P3" s="109"/>
      <c r="Q3" s="46"/>
      <c r="R3" s="3"/>
      <c r="S3" s="1"/>
      <c r="Y3" s="419" t="s">
        <v>16</v>
      </c>
      <c r="Z3" s="419"/>
      <c r="AA3" s="419"/>
      <c r="AB3" s="419"/>
      <c r="AC3" s="19"/>
      <c r="AD3" s="419" t="s">
        <v>17</v>
      </c>
      <c r="AE3" s="419"/>
      <c r="AF3" s="419"/>
      <c r="AG3" s="19"/>
      <c r="AH3" s="19"/>
      <c r="AI3" s="67"/>
      <c r="AJ3" s="68"/>
      <c r="AK3" s="69"/>
      <c r="AL3" s="69"/>
      <c r="AM3" s="69"/>
      <c r="AN3" s="70"/>
      <c r="AO3" s="70"/>
    </row>
    <row r="4" spans="1:42" ht="12.75" customHeight="1" thickTop="1">
      <c r="A4" s="425" t="s">
        <v>22</v>
      </c>
      <c r="B4" s="425"/>
      <c r="C4" s="426" t="s">
        <v>185</v>
      </c>
      <c r="D4" s="427"/>
      <c r="E4" s="427"/>
      <c r="F4" s="427"/>
      <c r="G4" s="427"/>
      <c r="H4" s="428"/>
      <c r="I4" s="429" t="s">
        <v>184</v>
      </c>
      <c r="J4" s="430"/>
      <c r="K4" s="431" t="s">
        <v>104</v>
      </c>
      <c r="L4" s="432"/>
      <c r="M4" s="432"/>
      <c r="N4" s="432"/>
      <c r="O4" s="432"/>
      <c r="P4" s="432"/>
      <c r="Q4" s="432"/>
      <c r="R4" s="433"/>
      <c r="S4" s="48"/>
      <c r="T4" s="434" t="s">
        <v>115</v>
      </c>
      <c r="U4" s="435"/>
      <c r="V4" s="436"/>
      <c r="Y4" s="407" t="str">
        <f>'Timesheet Setup'!G7</f>
        <v xml:space="preserve">Spiro </v>
      </c>
      <c r="Z4" s="408"/>
      <c r="AA4" s="408"/>
      <c r="AB4" s="409"/>
      <c r="AC4" s="3"/>
      <c r="AD4" s="407">
        <f>'Timesheet Setup'!G9</f>
        <v>123456789</v>
      </c>
      <c r="AE4" s="408"/>
      <c r="AF4" s="409"/>
      <c r="AG4" s="3"/>
      <c r="AH4" s="3"/>
      <c r="AI4" s="67"/>
      <c r="AJ4" s="54" t="s">
        <v>22</v>
      </c>
      <c r="AK4" s="403" t="s">
        <v>78</v>
      </c>
      <c r="AL4" s="404"/>
      <c r="AM4" s="404"/>
      <c r="AN4" s="405"/>
      <c r="AO4" s="70"/>
    </row>
    <row r="5" spans="1:42" ht="13">
      <c r="A5" s="54" t="s">
        <v>25</v>
      </c>
      <c r="B5" s="55" t="s">
        <v>26</v>
      </c>
      <c r="C5" s="54" t="s">
        <v>77</v>
      </c>
      <c r="D5" s="54" t="s">
        <v>88</v>
      </c>
      <c r="E5" s="54" t="s">
        <v>89</v>
      </c>
      <c r="F5" s="54" t="s">
        <v>90</v>
      </c>
      <c r="G5" s="54" t="s">
        <v>99</v>
      </c>
      <c r="H5" s="182" t="s">
        <v>100</v>
      </c>
      <c r="I5" s="176" t="s">
        <v>102</v>
      </c>
      <c r="J5" s="175" t="s">
        <v>84</v>
      </c>
      <c r="K5" s="54" t="s">
        <v>183</v>
      </c>
      <c r="L5" s="183" t="s">
        <v>5</v>
      </c>
      <c r="M5" s="54" t="s">
        <v>7</v>
      </c>
      <c r="N5" s="54" t="s">
        <v>14</v>
      </c>
      <c r="O5" s="54" t="s">
        <v>11</v>
      </c>
      <c r="P5" s="54" t="s">
        <v>47</v>
      </c>
      <c r="Q5" s="403" t="s">
        <v>94</v>
      </c>
      <c r="R5" s="405"/>
      <c r="S5" s="1"/>
      <c r="T5" s="112" t="s">
        <v>85</v>
      </c>
      <c r="U5" s="199" t="s">
        <v>110</v>
      </c>
      <c r="V5" s="197" t="s">
        <v>114</v>
      </c>
      <c r="Y5" s="3"/>
      <c r="Z5" s="3"/>
      <c r="AA5" s="3"/>
      <c r="AB5" s="3"/>
      <c r="AC5" s="3"/>
      <c r="AD5" s="3"/>
      <c r="AE5" s="3"/>
      <c r="AF5" s="3"/>
      <c r="AG5" s="3"/>
      <c r="AH5" s="3"/>
      <c r="AI5" s="67"/>
      <c r="AJ5" s="54" t="s">
        <v>25</v>
      </c>
      <c r="AK5" s="54" t="s">
        <v>79</v>
      </c>
      <c r="AL5" s="54" t="s">
        <v>80</v>
      </c>
      <c r="AM5" s="54" t="s">
        <v>85</v>
      </c>
      <c r="AN5" s="54" t="s">
        <v>89</v>
      </c>
      <c r="AO5" s="70"/>
    </row>
    <row r="6" spans="1:42" ht="13">
      <c r="A6" s="56" t="s">
        <v>27</v>
      </c>
      <c r="B6" s="57">
        <f>IF(WEEKDAY(AB10)=1,AB10,0)</f>
        <v>43863</v>
      </c>
      <c r="C6" s="58"/>
      <c r="D6" s="102"/>
      <c r="E6" s="102"/>
      <c r="F6" s="102"/>
      <c r="G6" s="102"/>
      <c r="H6" s="173"/>
      <c r="I6" s="113"/>
      <c r="J6" s="105"/>
      <c r="K6" s="102"/>
      <c r="L6" s="103"/>
      <c r="M6" s="102"/>
      <c r="N6" s="102"/>
      <c r="O6" s="102"/>
      <c r="P6" s="102"/>
      <c r="Q6" s="102"/>
      <c r="R6" s="104"/>
      <c r="S6" s="6"/>
      <c r="T6" s="113"/>
      <c r="U6" s="200"/>
      <c r="V6" s="198"/>
      <c r="Y6" s="406" t="s">
        <v>55</v>
      </c>
      <c r="Z6" s="406"/>
      <c r="AA6" s="406"/>
      <c r="AB6" s="40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ht="13">
      <c r="A7" s="56" t="s">
        <v>28</v>
      </c>
      <c r="B7" s="57">
        <f>IF(WEEKDAY($AB$10)=2,$AB$10,IF(B6&lt;&gt;0,B6+1,0))</f>
        <v>43864</v>
      </c>
      <c r="C7" s="58"/>
      <c r="D7" s="102"/>
      <c r="E7" s="102"/>
      <c r="F7" s="102"/>
      <c r="G7" s="102"/>
      <c r="H7" s="173"/>
      <c r="I7" s="113"/>
      <c r="J7" s="105"/>
      <c r="K7" s="102"/>
      <c r="L7" s="103"/>
      <c r="M7" s="102"/>
      <c r="N7" s="102"/>
      <c r="O7" s="102"/>
      <c r="P7" s="102"/>
      <c r="Q7" s="102"/>
      <c r="R7" s="104"/>
      <c r="S7" s="6"/>
      <c r="T7" s="113"/>
      <c r="U7" s="200"/>
      <c r="V7" s="198"/>
      <c r="Y7" s="407">
        <f>'Timesheet Setup'!G11</f>
        <v>58401</v>
      </c>
      <c r="Z7" s="408"/>
      <c r="AA7" s="408"/>
      <c r="AB7" s="409"/>
      <c r="AC7" s="3"/>
      <c r="AD7" s="142">
        <f>'Timesheet Setup'!G13</f>
        <v>1</v>
      </c>
      <c r="AE7" s="142">
        <f>'Timesheet Setup'!G15</f>
        <v>0</v>
      </c>
      <c r="AF7" s="142">
        <f>'Timesheet Setup'!G17</f>
        <v>0</v>
      </c>
      <c r="AG7" s="3"/>
      <c r="AH7" s="3"/>
      <c r="AI7" s="71"/>
      <c r="AJ7" s="56" t="s">
        <v>28</v>
      </c>
      <c r="AK7" s="59">
        <f t="shared" ref="AK7:AK12" si="2">I7</f>
        <v>0</v>
      </c>
      <c r="AL7" s="59">
        <f t="shared" ref="AL7:AL12" si="3">K7</f>
        <v>0</v>
      </c>
      <c r="AM7" s="59">
        <f t="shared" si="0"/>
        <v>0</v>
      </c>
      <c r="AN7" s="59">
        <f t="shared" si="1"/>
        <v>0</v>
      </c>
      <c r="AO7" s="70"/>
    </row>
    <row r="8" spans="1:42" ht="13">
      <c r="A8" s="56" t="s">
        <v>29</v>
      </c>
      <c r="B8" s="57">
        <f>IF(WEEKDAY($AB$10)=3,$AB$10,IF(B7&lt;&gt;0,B7+1,0))</f>
        <v>43865</v>
      </c>
      <c r="C8" s="58"/>
      <c r="D8" s="102"/>
      <c r="E8" s="102"/>
      <c r="F8" s="102"/>
      <c r="G8" s="102"/>
      <c r="H8" s="173"/>
      <c r="I8" s="113"/>
      <c r="J8" s="105"/>
      <c r="K8" s="102"/>
      <c r="L8" s="103"/>
      <c r="M8" s="102"/>
      <c r="N8" s="102"/>
      <c r="O8" s="102"/>
      <c r="P8" s="102"/>
      <c r="Q8" s="102"/>
      <c r="R8" s="104"/>
      <c r="S8" s="6"/>
      <c r="T8" s="113"/>
      <c r="U8" s="200"/>
      <c r="V8" s="19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ht="13">
      <c r="A9" s="56" t="s">
        <v>30</v>
      </c>
      <c r="B9" s="57">
        <f>IF(WEEKDAY($AB$10)=4,$AB$10,IF(B8&lt;&gt;0,B8+1,0))</f>
        <v>43866</v>
      </c>
      <c r="C9" s="58"/>
      <c r="D9" s="102"/>
      <c r="E9" s="102"/>
      <c r="F9" s="102"/>
      <c r="G9" s="102"/>
      <c r="H9" s="173"/>
      <c r="I9" s="113"/>
      <c r="J9" s="105"/>
      <c r="K9" s="102"/>
      <c r="L9" s="103"/>
      <c r="M9" s="102"/>
      <c r="N9" s="102"/>
      <c r="O9" s="102"/>
      <c r="P9" s="102"/>
      <c r="Q9" s="102"/>
      <c r="R9" s="104"/>
      <c r="S9" s="6"/>
      <c r="T9" s="113"/>
      <c r="U9" s="200"/>
      <c r="V9" s="198"/>
      <c r="Y9" s="418" t="s">
        <v>92</v>
      </c>
      <c r="Z9" s="418"/>
      <c r="AA9" s="3"/>
      <c r="AB9" s="419" t="s">
        <v>75</v>
      </c>
      <c r="AC9" s="419"/>
      <c r="AD9" s="3"/>
      <c r="AE9" s="419" t="s">
        <v>76</v>
      </c>
      <c r="AF9" s="419"/>
      <c r="AG9" s="3"/>
      <c r="AH9" s="3"/>
      <c r="AI9" s="72"/>
      <c r="AJ9" s="56" t="s">
        <v>30</v>
      </c>
      <c r="AK9" s="59">
        <f t="shared" si="2"/>
        <v>0</v>
      </c>
      <c r="AL9" s="59">
        <f t="shared" si="3"/>
        <v>0</v>
      </c>
      <c r="AM9" s="59">
        <f t="shared" si="0"/>
        <v>0</v>
      </c>
      <c r="AN9" s="59">
        <f t="shared" si="1"/>
        <v>0</v>
      </c>
      <c r="AO9" s="70"/>
    </row>
    <row r="10" spans="1:42" ht="13">
      <c r="A10" s="56" t="s">
        <v>31</v>
      </c>
      <c r="B10" s="57">
        <f>IF(WEEKDAY($AB$10)=5,$AB$10,IF(B9&lt;&gt;0,B9+1,0))</f>
        <v>43867</v>
      </c>
      <c r="C10" s="58"/>
      <c r="D10" s="102"/>
      <c r="E10" s="102"/>
      <c r="F10" s="102"/>
      <c r="G10" s="102"/>
      <c r="H10" s="173"/>
      <c r="I10" s="113"/>
      <c r="J10" s="105"/>
      <c r="K10" s="102"/>
      <c r="L10" s="103"/>
      <c r="M10" s="102"/>
      <c r="N10" s="102"/>
      <c r="O10" s="102"/>
      <c r="P10" s="102"/>
      <c r="Q10" s="102"/>
      <c r="R10" s="104"/>
      <c r="S10" s="6"/>
      <c r="T10" s="113"/>
      <c r="U10" s="200"/>
      <c r="V10" s="198"/>
      <c r="Y10" s="420" t="str">
        <f>Validation!B6</f>
        <v>March (2020)</v>
      </c>
      <c r="Z10" s="421"/>
      <c r="AA10" s="3"/>
      <c r="AB10" s="422">
        <f>VLOOKUP(Y10,Validation!B4:F15,2,FALSE)</f>
        <v>43863</v>
      </c>
      <c r="AC10" s="423"/>
      <c r="AD10" s="3"/>
      <c r="AE10" s="422">
        <f>VLOOKUP(Y10,Validation!B4:F15,4,FALSE)</f>
        <v>43890</v>
      </c>
      <c r="AF10" s="42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43868</v>
      </c>
      <c r="C11" s="58"/>
      <c r="D11" s="102"/>
      <c r="E11" s="102"/>
      <c r="F11" s="102"/>
      <c r="G11" s="102"/>
      <c r="H11" s="173"/>
      <c r="I11" s="113"/>
      <c r="J11" s="105"/>
      <c r="K11" s="102"/>
      <c r="L11" s="103"/>
      <c r="M11" s="102"/>
      <c r="N11" s="102"/>
      <c r="O11" s="102"/>
      <c r="P11" s="102"/>
      <c r="Q11" s="102"/>
      <c r="R11" s="104"/>
      <c r="S11" s="6"/>
      <c r="T11" s="113"/>
      <c r="U11" s="200"/>
      <c r="V11" s="19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43869</v>
      </c>
      <c r="C12" s="58"/>
      <c r="D12" s="102"/>
      <c r="E12" s="102"/>
      <c r="F12" s="102"/>
      <c r="G12" s="102"/>
      <c r="H12" s="173"/>
      <c r="I12" s="113"/>
      <c r="J12" s="105"/>
      <c r="K12" s="102"/>
      <c r="L12" s="103"/>
      <c r="M12" s="102"/>
      <c r="N12" s="102"/>
      <c r="O12" s="102"/>
      <c r="P12" s="102"/>
      <c r="Q12" s="102"/>
      <c r="R12" s="104"/>
      <c r="S12" s="6"/>
      <c r="T12" s="113"/>
      <c r="U12" s="200"/>
      <c r="V12" s="198"/>
      <c r="W12" s="3"/>
      <c r="X12" s="1"/>
      <c r="Y12" s="410" t="s">
        <v>179</v>
      </c>
      <c r="Z12" s="411"/>
      <c r="AA12" s="411"/>
      <c r="AB12" s="412"/>
      <c r="AC12" s="151"/>
      <c r="AD12" s="413" t="s">
        <v>115</v>
      </c>
      <c r="AE12" s="414"/>
      <c r="AF12" s="415"/>
      <c r="AG12" s="16"/>
      <c r="AH12" s="3"/>
      <c r="AI12" s="71"/>
      <c r="AJ12" s="56" t="s">
        <v>33</v>
      </c>
      <c r="AK12" s="59">
        <f t="shared" si="2"/>
        <v>0</v>
      </c>
      <c r="AL12" s="59">
        <f t="shared" si="3"/>
        <v>0</v>
      </c>
      <c r="AM12" s="59">
        <f t="shared" si="0"/>
        <v>0</v>
      </c>
      <c r="AN12" s="59">
        <f t="shared" si="1"/>
        <v>0</v>
      </c>
      <c r="AO12" s="70"/>
      <c r="AP12" s="5"/>
    </row>
    <row r="13" spans="1:42" ht="13">
      <c r="A13" s="184"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01">
        <f>SUMIF($B6:$B12,"&lt;&gt;0",U6:U12)</f>
        <v>0</v>
      </c>
      <c r="V13" s="201">
        <f>SUMIF($B6:$B12,"&lt;&gt;0",V6:V12)</f>
        <v>0</v>
      </c>
      <c r="W13" s="1"/>
      <c r="X13" s="48"/>
      <c r="Y13" s="416" t="s">
        <v>158</v>
      </c>
      <c r="Z13" s="417"/>
      <c r="AA13" s="417"/>
      <c r="AB13" s="143">
        <f>February!AB17</f>
        <v>0</v>
      </c>
      <c r="AC13" s="152"/>
      <c r="AD13" s="416" t="s">
        <v>162</v>
      </c>
      <c r="AE13" s="417"/>
      <c r="AF13" s="143">
        <f>February!AF17</f>
        <v>0</v>
      </c>
      <c r="AG13" s="47"/>
      <c r="AH13" s="16"/>
      <c r="AI13" s="71"/>
      <c r="AJ13" s="56" t="s">
        <v>34</v>
      </c>
      <c r="AK13" s="188">
        <f>SUM(AK6:AK12)</f>
        <v>0</v>
      </c>
      <c r="AL13" s="188">
        <f t="shared" ref="AL13:AN13" si="5">SUM(AL6:AL12)</f>
        <v>0</v>
      </c>
      <c r="AM13" s="188">
        <f t="shared" si="5"/>
        <v>0</v>
      </c>
      <c r="AN13" s="188">
        <f t="shared" si="5"/>
        <v>0</v>
      </c>
      <c r="AO13" s="70"/>
    </row>
    <row r="14" spans="1:42">
      <c r="S14" s="12"/>
      <c r="T14" s="48"/>
      <c r="U14" s="48"/>
      <c r="V14" s="48"/>
      <c r="W14" s="48"/>
      <c r="X14" s="1"/>
      <c r="Y14" s="401" t="s">
        <v>159</v>
      </c>
      <c r="Z14" s="402"/>
      <c r="AA14" s="402"/>
      <c r="AB14" s="99">
        <f>AE25</f>
        <v>0</v>
      </c>
      <c r="AC14" s="153"/>
      <c r="AD14" s="401" t="s">
        <v>166</v>
      </c>
      <c r="AE14" s="402"/>
      <c r="AF14" s="150">
        <f>AE48</f>
        <v>0</v>
      </c>
      <c r="AG14" s="47"/>
      <c r="AH14" s="47"/>
      <c r="AI14" s="71"/>
      <c r="AJ14" s="70"/>
      <c r="AK14" s="70"/>
      <c r="AL14" s="70"/>
      <c r="AM14" s="70"/>
      <c r="AN14" s="70"/>
      <c r="AO14" s="70"/>
    </row>
    <row r="15" spans="1:42" ht="13.5" thickBot="1">
      <c r="A15" s="3"/>
      <c r="B15" s="186"/>
      <c r="C15" s="186"/>
      <c r="D15" s="186"/>
      <c r="E15" s="186"/>
      <c r="F15" s="186"/>
      <c r="G15" s="186"/>
      <c r="H15" s="186"/>
      <c r="I15" s="186"/>
      <c r="J15" s="186"/>
      <c r="K15" s="186"/>
      <c r="L15" s="186"/>
      <c r="M15" s="186"/>
      <c r="N15" s="186"/>
      <c r="O15" s="186"/>
      <c r="P15" s="186"/>
      <c r="Q15" s="186"/>
      <c r="R15" s="3"/>
      <c r="S15" s="6"/>
      <c r="T15" s="1"/>
      <c r="U15" s="1"/>
      <c r="V15" s="1"/>
      <c r="W15" s="1"/>
      <c r="X15" s="6"/>
      <c r="Y15" s="401" t="s">
        <v>160</v>
      </c>
      <c r="Z15" s="402"/>
      <c r="AA15" s="402"/>
      <c r="AB15" s="99">
        <f>AE24</f>
        <v>0</v>
      </c>
      <c r="AC15" s="154"/>
      <c r="AD15" s="401" t="s">
        <v>163</v>
      </c>
      <c r="AE15" s="402"/>
      <c r="AF15" s="150">
        <f>AE49</f>
        <v>0</v>
      </c>
      <c r="AG15" s="3"/>
      <c r="AH15" s="47"/>
      <c r="AI15" s="71"/>
      <c r="AJ15" s="70"/>
      <c r="AK15" s="74"/>
      <c r="AL15" s="74"/>
      <c r="AM15" s="74"/>
      <c r="AN15" s="70"/>
      <c r="AO15" s="70"/>
    </row>
    <row r="16" spans="1:42" ht="12.75" customHeight="1" thickTop="1">
      <c r="A16" s="425" t="s">
        <v>23</v>
      </c>
      <c r="B16" s="425"/>
      <c r="C16" s="426" t="s">
        <v>185</v>
      </c>
      <c r="D16" s="427"/>
      <c r="E16" s="427"/>
      <c r="F16" s="427"/>
      <c r="G16" s="427"/>
      <c r="H16" s="428"/>
      <c r="I16" s="429" t="s">
        <v>184</v>
      </c>
      <c r="J16" s="430"/>
      <c r="K16" s="431" t="s">
        <v>104</v>
      </c>
      <c r="L16" s="432"/>
      <c r="M16" s="432"/>
      <c r="N16" s="432"/>
      <c r="O16" s="432"/>
      <c r="P16" s="432"/>
      <c r="Q16" s="432"/>
      <c r="R16" s="433"/>
      <c r="S16" s="1"/>
      <c r="T16" s="434" t="s">
        <v>115</v>
      </c>
      <c r="U16" s="435"/>
      <c r="V16" s="436"/>
      <c r="W16" s="6"/>
      <c r="Y16" s="401" t="s">
        <v>161</v>
      </c>
      <c r="Z16" s="402"/>
      <c r="AA16" s="402"/>
      <c r="AB16" s="150">
        <f>AE26</f>
        <v>0</v>
      </c>
      <c r="AC16" s="153"/>
      <c r="AD16" s="477" t="s">
        <v>114</v>
      </c>
      <c r="AE16" s="478"/>
      <c r="AF16" s="150">
        <f>AF51</f>
        <v>0</v>
      </c>
      <c r="AG16" s="3"/>
      <c r="AH16" s="3"/>
      <c r="AI16" s="71"/>
      <c r="AJ16" s="54" t="s">
        <v>22</v>
      </c>
      <c r="AK16" s="403" t="s">
        <v>78</v>
      </c>
      <c r="AL16" s="404"/>
      <c r="AM16" s="404"/>
      <c r="AN16" s="405"/>
      <c r="AO16" s="70"/>
    </row>
    <row r="17" spans="1:41" ht="12.75" customHeight="1" thickBot="1">
      <c r="A17" s="54" t="s">
        <v>25</v>
      </c>
      <c r="B17" s="55" t="s">
        <v>26</v>
      </c>
      <c r="C17" s="54" t="s">
        <v>77</v>
      </c>
      <c r="D17" s="54" t="s">
        <v>88</v>
      </c>
      <c r="E17" s="54" t="s">
        <v>89</v>
      </c>
      <c r="F17" s="54" t="s">
        <v>90</v>
      </c>
      <c r="G17" s="54" t="s">
        <v>99</v>
      </c>
      <c r="H17" s="193" t="s">
        <v>100</v>
      </c>
      <c r="I17" s="176" t="s">
        <v>102</v>
      </c>
      <c r="J17" s="175" t="s">
        <v>84</v>
      </c>
      <c r="K17" s="54" t="s">
        <v>183</v>
      </c>
      <c r="L17" s="194" t="s">
        <v>5</v>
      </c>
      <c r="M17" s="54" t="s">
        <v>7</v>
      </c>
      <c r="N17" s="54" t="s">
        <v>14</v>
      </c>
      <c r="O17" s="54" t="s">
        <v>11</v>
      </c>
      <c r="P17" s="54" t="s">
        <v>47</v>
      </c>
      <c r="Q17" s="403" t="s">
        <v>94</v>
      </c>
      <c r="R17" s="405"/>
      <c r="S17" s="1"/>
      <c r="T17" s="112" t="s">
        <v>85</v>
      </c>
      <c r="U17" s="199" t="s">
        <v>110</v>
      </c>
      <c r="V17" s="197" t="s">
        <v>114</v>
      </c>
      <c r="X17" s="6"/>
      <c r="Y17" s="440" t="s">
        <v>12</v>
      </c>
      <c r="Z17" s="441"/>
      <c r="AA17" s="441"/>
      <c r="AB17" s="35">
        <f>SUM(AB13+AB14+AB15-AB16)</f>
        <v>0</v>
      </c>
      <c r="AC17" s="153"/>
      <c r="AD17" s="475" t="s">
        <v>164</v>
      </c>
      <c r="AE17" s="476"/>
      <c r="AF17" s="156">
        <f>(AF13+AF14)-(AF15+AF16)</f>
        <v>0</v>
      </c>
      <c r="AG17" s="3"/>
      <c r="AH17" s="3"/>
      <c r="AI17" s="75"/>
      <c r="AJ17" s="54" t="s">
        <v>25</v>
      </c>
      <c r="AK17" s="54" t="s">
        <v>79</v>
      </c>
      <c r="AL17" s="54" t="s">
        <v>80</v>
      </c>
      <c r="AM17" s="54" t="s">
        <v>85</v>
      </c>
      <c r="AN17" s="54" t="s">
        <v>89</v>
      </c>
      <c r="AO17" s="70"/>
    </row>
    <row r="18" spans="1:41" ht="14" thickTop="1" thickBot="1">
      <c r="A18" s="53" t="s">
        <v>27</v>
      </c>
      <c r="B18" s="63">
        <f>IF(B12&lt;&gt;0,IF(SUM(B12+1)&gt;$AE$10,0, SUM(B12+1)),0)</f>
        <v>43870</v>
      </c>
      <c r="C18" s="58"/>
      <c r="D18" s="102"/>
      <c r="E18" s="102"/>
      <c r="F18" s="102"/>
      <c r="G18" s="102"/>
      <c r="H18" s="102"/>
      <c r="I18" s="174"/>
      <c r="J18" s="105"/>
      <c r="K18" s="102"/>
      <c r="L18" s="102"/>
      <c r="M18" s="102"/>
      <c r="N18" s="102"/>
      <c r="O18" s="102"/>
      <c r="P18" s="102"/>
      <c r="Q18" s="102"/>
      <c r="R18" s="104"/>
      <c r="S18" s="3"/>
      <c r="T18" s="113"/>
      <c r="U18" s="200"/>
      <c r="V18" s="19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43871</v>
      </c>
      <c r="C19" s="58"/>
      <c r="D19" s="102"/>
      <c r="E19" s="102"/>
      <c r="F19" s="102"/>
      <c r="G19" s="102"/>
      <c r="H19" s="102"/>
      <c r="I19" s="174"/>
      <c r="J19" s="105"/>
      <c r="K19" s="102"/>
      <c r="L19" s="102"/>
      <c r="M19" s="102"/>
      <c r="N19" s="102"/>
      <c r="O19" s="102"/>
      <c r="P19" s="102"/>
      <c r="Q19" s="102"/>
      <c r="R19" s="104"/>
      <c r="S19" s="3"/>
      <c r="T19" s="113"/>
      <c r="U19" s="200"/>
      <c r="V19" s="198"/>
      <c r="W19" s="6"/>
      <c r="X19" s="6"/>
      <c r="Y19" s="413" t="s">
        <v>0</v>
      </c>
      <c r="Z19" s="414"/>
      <c r="AA19" s="414"/>
      <c r="AB19" s="414"/>
      <c r="AC19" s="414"/>
      <c r="AD19" s="414"/>
      <c r="AE19" s="414"/>
      <c r="AF19" s="415"/>
      <c r="AG19" s="3"/>
      <c r="AH19" s="49"/>
      <c r="AI19" s="71"/>
      <c r="AJ19" s="56" t="s">
        <v>28</v>
      </c>
      <c r="AK19" s="59">
        <f t="shared" ref="AK19:AK24" si="9">I19</f>
        <v>0</v>
      </c>
      <c r="AL19" s="59">
        <f t="shared" ref="AL19:AL24" si="10">K19</f>
        <v>0</v>
      </c>
      <c r="AM19" s="59">
        <f t="shared" si="6"/>
        <v>0</v>
      </c>
      <c r="AN19" s="59">
        <f t="shared" si="7"/>
        <v>0</v>
      </c>
      <c r="AO19" s="70"/>
    </row>
    <row r="20" spans="1:41" ht="13">
      <c r="A20" s="53" t="s">
        <v>29</v>
      </c>
      <c r="B20" s="63">
        <f t="shared" si="8"/>
        <v>43872</v>
      </c>
      <c r="C20" s="58"/>
      <c r="D20" s="102"/>
      <c r="E20" s="102"/>
      <c r="F20" s="102"/>
      <c r="G20" s="102"/>
      <c r="H20" s="102"/>
      <c r="I20" s="174"/>
      <c r="J20" s="105"/>
      <c r="K20" s="102"/>
      <c r="L20" s="102"/>
      <c r="M20" s="102"/>
      <c r="N20" s="102"/>
      <c r="O20" s="102"/>
      <c r="P20" s="102"/>
      <c r="Q20" s="102"/>
      <c r="R20" s="104"/>
      <c r="S20" s="3"/>
      <c r="T20" s="113"/>
      <c r="U20" s="200"/>
      <c r="V20" s="19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ht="13">
      <c r="A21" s="53" t="s">
        <v>30</v>
      </c>
      <c r="B21" s="63">
        <f t="shared" si="8"/>
        <v>43873</v>
      </c>
      <c r="C21" s="58"/>
      <c r="D21" s="102"/>
      <c r="E21" s="102"/>
      <c r="F21" s="102"/>
      <c r="G21" s="102"/>
      <c r="H21" s="102"/>
      <c r="I21" s="174"/>
      <c r="J21" s="105"/>
      <c r="K21" s="102"/>
      <c r="L21" s="102"/>
      <c r="M21" s="102"/>
      <c r="N21" s="102"/>
      <c r="O21" s="102"/>
      <c r="P21" s="102"/>
      <c r="Q21" s="102"/>
      <c r="R21" s="104"/>
      <c r="S21" s="3"/>
      <c r="T21" s="113"/>
      <c r="U21" s="200"/>
      <c r="V21" s="198"/>
      <c r="W21" s="6"/>
      <c r="X21" s="6"/>
      <c r="Y21" s="43" t="s">
        <v>42</v>
      </c>
      <c r="Z21" s="437" t="s">
        <v>19</v>
      </c>
      <c r="AA21" s="438"/>
      <c r="AB21" s="438"/>
      <c r="AC21" s="43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ht="13">
      <c r="A22" s="53" t="s">
        <v>31</v>
      </c>
      <c r="B22" s="63">
        <f t="shared" si="8"/>
        <v>43874</v>
      </c>
      <c r="C22" s="58"/>
      <c r="D22" s="102"/>
      <c r="E22" s="102"/>
      <c r="F22" s="102"/>
      <c r="G22" s="102"/>
      <c r="H22" s="102"/>
      <c r="I22" s="174"/>
      <c r="J22" s="105"/>
      <c r="K22" s="102"/>
      <c r="L22" s="102"/>
      <c r="M22" s="102"/>
      <c r="N22" s="102"/>
      <c r="O22" s="102"/>
      <c r="P22" s="102"/>
      <c r="Q22" s="102"/>
      <c r="R22" s="104"/>
      <c r="S22" s="3"/>
      <c r="T22" s="113"/>
      <c r="U22" s="200"/>
      <c r="V22" s="198"/>
      <c r="W22" s="6"/>
      <c r="X22" s="12"/>
      <c r="Y22" s="38" t="s">
        <v>41</v>
      </c>
      <c r="Z22" s="437" t="s">
        <v>20</v>
      </c>
      <c r="AA22" s="438"/>
      <c r="AB22" s="438"/>
      <c r="AC22" s="43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43875</v>
      </c>
      <c r="C23" s="58"/>
      <c r="D23" s="102"/>
      <c r="E23" s="102"/>
      <c r="F23" s="102"/>
      <c r="G23" s="102"/>
      <c r="H23" s="102"/>
      <c r="I23" s="174"/>
      <c r="J23" s="105"/>
      <c r="K23" s="102"/>
      <c r="L23" s="102"/>
      <c r="M23" s="102"/>
      <c r="N23" s="102"/>
      <c r="O23" s="102"/>
      <c r="P23" s="102"/>
      <c r="Q23" s="102"/>
      <c r="R23" s="104"/>
      <c r="S23" s="3"/>
      <c r="T23" s="113"/>
      <c r="U23" s="200"/>
      <c r="V23" s="198"/>
      <c r="W23" s="12"/>
      <c r="X23" s="12"/>
      <c r="Y23" s="82" t="s">
        <v>43</v>
      </c>
      <c r="Z23" s="442" t="s">
        <v>21</v>
      </c>
      <c r="AA23" s="443"/>
      <c r="AB23" s="443"/>
      <c r="AC23" s="44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43876</v>
      </c>
      <c r="C24" s="58"/>
      <c r="D24" s="102"/>
      <c r="E24" s="102"/>
      <c r="F24" s="102"/>
      <c r="G24" s="102"/>
      <c r="H24" s="102"/>
      <c r="I24" s="174"/>
      <c r="J24" s="105"/>
      <c r="K24" s="102"/>
      <c r="L24" s="102"/>
      <c r="M24" s="102"/>
      <c r="N24" s="102"/>
      <c r="O24" s="102"/>
      <c r="P24" s="102"/>
      <c r="Q24" s="102"/>
      <c r="R24" s="104"/>
      <c r="S24" s="3"/>
      <c r="T24" s="113"/>
      <c r="U24" s="200"/>
      <c r="V24" s="198"/>
      <c r="W24" s="12"/>
      <c r="X24" s="6"/>
      <c r="Y24" s="81" t="s">
        <v>39</v>
      </c>
      <c r="Z24" s="445" t="s">
        <v>18</v>
      </c>
      <c r="AA24" s="446"/>
      <c r="AB24" s="446"/>
      <c r="AC24" s="447"/>
      <c r="AD24" s="89" t="s">
        <v>102</v>
      </c>
      <c r="AE24" s="14">
        <f>IF(SUM(C13:E13)&lt;=(40),AK13+AN13,AN13)+
IF(SUM(C25,D25,E25)&lt;=40,AK25+AN25,AN25)+
IF(SUM(C37,D37,E37)&lt;=40,AK37+AN37,AN37)+
IF(SUM(C49,D49,E49)&lt;=40,AK49+AN49,AN49)</f>
        <v>0</v>
      </c>
      <c r="AF24" s="39">
        <f>AE24</f>
        <v>0</v>
      </c>
      <c r="AG24" s="3"/>
      <c r="AH24" s="3"/>
      <c r="AI24" s="71"/>
      <c r="AJ24" s="56" t="s">
        <v>33</v>
      </c>
      <c r="AK24" s="59">
        <f t="shared" si="9"/>
        <v>0</v>
      </c>
      <c r="AL24" s="59">
        <f t="shared" si="10"/>
        <v>0</v>
      </c>
      <c r="AM24" s="59">
        <f t="shared" si="6"/>
        <v>0</v>
      </c>
      <c r="AN24" s="59">
        <f t="shared" si="7"/>
        <v>0</v>
      </c>
      <c r="AO24" s="70"/>
    </row>
    <row r="25" spans="1:41" ht="13">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01">
        <f>SUMIF($B18:$B24,"&lt;&gt;0",U18:U24)</f>
        <v>0</v>
      </c>
      <c r="V25" s="201">
        <f>SUMIF($B18:$B24,"&lt;&gt;0",V18:V24)</f>
        <v>0</v>
      </c>
      <c r="W25" s="6"/>
      <c r="X25" s="1"/>
      <c r="Y25" s="42" t="s">
        <v>38</v>
      </c>
      <c r="Z25" s="437" t="s">
        <v>15</v>
      </c>
      <c r="AA25" s="438"/>
      <c r="AB25" s="438"/>
      <c r="AC25" s="439"/>
      <c r="AD25" s="89" t="s">
        <v>102</v>
      </c>
      <c r="AE25" s="14">
        <f>IF($C$13+$D$13+$E$13&gt;40,(AK13)*1.5,0)+
IF($C$25+$D$25+$E$25&gt;40,(AK25)*1.5,0)+
IF($C$37+$D$37+$E$37&gt;40,(AK37)*1.5,0)+
IF($C$49+$D$49+$E$49&gt;40,(AK49)*1.5,0)</f>
        <v>0</v>
      </c>
      <c r="AF25" s="39">
        <f>IF(AE25&gt;0,AE25/1.5,0)</f>
        <v>0</v>
      </c>
      <c r="AG25" s="3"/>
      <c r="AH25" s="3"/>
      <c r="AI25" s="71"/>
      <c r="AJ25" s="56" t="s">
        <v>34</v>
      </c>
      <c r="AK25" s="188">
        <f>SUM(AK18:AK24)</f>
        <v>0</v>
      </c>
      <c r="AL25" s="188">
        <f t="shared" ref="AL25:AN25" si="12">SUM(AL18:AL24)</f>
        <v>0</v>
      </c>
      <c r="AM25" s="188">
        <f t="shared" si="12"/>
        <v>0</v>
      </c>
      <c r="AN25" s="188">
        <f t="shared" si="12"/>
        <v>0</v>
      </c>
      <c r="AO25" s="70"/>
    </row>
    <row r="26" spans="1:41" ht="13">
      <c r="S26" s="3"/>
      <c r="T26" s="1"/>
      <c r="U26" s="1"/>
      <c r="V26" s="1"/>
      <c r="W26" s="1"/>
      <c r="X26" s="3"/>
      <c r="Y26" s="41" t="s">
        <v>57</v>
      </c>
      <c r="Z26" s="437" t="s">
        <v>53</v>
      </c>
      <c r="AA26" s="438"/>
      <c r="AB26" s="438"/>
      <c r="AC26" s="439"/>
      <c r="AD26" s="89" t="s">
        <v>183</v>
      </c>
      <c r="AE26" s="202">
        <f>AL13+AL25+AL37+AL49</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58">
        <v>75</v>
      </c>
      <c r="Z27" s="448" t="s">
        <v>46</v>
      </c>
      <c r="AA27" s="449"/>
      <c r="AB27" s="449"/>
      <c r="AC27" s="450"/>
      <c r="AD27" s="144"/>
      <c r="AE27" s="144"/>
      <c r="AF27" s="145"/>
      <c r="AG27" s="3"/>
      <c r="AH27" s="3"/>
      <c r="AI27" s="71"/>
      <c r="AJ27" s="70"/>
      <c r="AK27" s="68"/>
      <c r="AL27" s="68"/>
      <c r="AM27" s="68"/>
      <c r="AN27" s="70"/>
      <c r="AO27" s="70"/>
    </row>
    <row r="28" spans="1:41" ht="12.75" customHeight="1" thickTop="1" thickBot="1">
      <c r="A28" s="425" t="s">
        <v>24</v>
      </c>
      <c r="B28" s="425"/>
      <c r="C28" s="426" t="s">
        <v>185</v>
      </c>
      <c r="D28" s="427"/>
      <c r="E28" s="427"/>
      <c r="F28" s="427"/>
      <c r="G28" s="427"/>
      <c r="H28" s="428"/>
      <c r="I28" s="429" t="s">
        <v>184</v>
      </c>
      <c r="J28" s="430"/>
      <c r="K28" s="431" t="s">
        <v>104</v>
      </c>
      <c r="L28" s="432"/>
      <c r="M28" s="432"/>
      <c r="N28" s="432"/>
      <c r="O28" s="432"/>
      <c r="P28" s="432"/>
      <c r="Q28" s="432"/>
      <c r="R28" s="433"/>
      <c r="S28" s="3"/>
      <c r="T28" s="434" t="s">
        <v>115</v>
      </c>
      <c r="U28" s="435"/>
      <c r="V28" s="436"/>
      <c r="W28" s="3"/>
      <c r="Y28" s="91" t="s">
        <v>74</v>
      </c>
      <c r="Z28" s="451" t="s">
        <v>93</v>
      </c>
      <c r="AA28" s="452"/>
      <c r="AB28" s="452"/>
      <c r="AC28" s="453"/>
      <c r="AD28" s="92" t="s">
        <v>89</v>
      </c>
      <c r="AE28" s="98">
        <f>SUM($E$13+E25+E37+E49)</f>
        <v>0</v>
      </c>
      <c r="AF28" s="93">
        <f>AE28</f>
        <v>0</v>
      </c>
      <c r="AG28" s="3"/>
      <c r="AH28" s="3"/>
      <c r="AI28" s="71"/>
      <c r="AJ28" s="54" t="s">
        <v>22</v>
      </c>
      <c r="AK28" s="403" t="s">
        <v>78</v>
      </c>
      <c r="AL28" s="404"/>
      <c r="AM28" s="404"/>
      <c r="AN28" s="405"/>
      <c r="AO28" s="70"/>
    </row>
    <row r="29" spans="1:41" ht="14.25" customHeight="1" thickTop="1">
      <c r="A29" s="54" t="s">
        <v>25</v>
      </c>
      <c r="B29" s="55" t="s">
        <v>26</v>
      </c>
      <c r="C29" s="54" t="s">
        <v>77</v>
      </c>
      <c r="D29" s="54" t="s">
        <v>88</v>
      </c>
      <c r="E29" s="54" t="s">
        <v>89</v>
      </c>
      <c r="F29" s="54" t="s">
        <v>90</v>
      </c>
      <c r="G29" s="54" t="s">
        <v>99</v>
      </c>
      <c r="H29" s="193" t="s">
        <v>100</v>
      </c>
      <c r="I29" s="176" t="s">
        <v>102</v>
      </c>
      <c r="J29" s="175" t="s">
        <v>84</v>
      </c>
      <c r="K29" s="54" t="s">
        <v>183</v>
      </c>
      <c r="L29" s="194" t="s">
        <v>5</v>
      </c>
      <c r="M29" s="54" t="s">
        <v>7</v>
      </c>
      <c r="N29" s="54" t="s">
        <v>14</v>
      </c>
      <c r="O29" s="54" t="s">
        <v>11</v>
      </c>
      <c r="P29" s="54" t="s">
        <v>47</v>
      </c>
      <c r="Q29" s="403" t="s">
        <v>94</v>
      </c>
      <c r="R29" s="405"/>
      <c r="S29" s="1"/>
      <c r="T29" s="112" t="s">
        <v>85</v>
      </c>
      <c r="U29" s="199" t="s">
        <v>110</v>
      </c>
      <c r="V29" s="197" t="s">
        <v>114</v>
      </c>
      <c r="X29" s="3"/>
      <c r="Y29" s="88" t="s">
        <v>61</v>
      </c>
      <c r="Z29" s="445" t="s">
        <v>58</v>
      </c>
      <c r="AA29" s="446"/>
      <c r="AB29" s="446"/>
      <c r="AC29" s="447"/>
      <c r="AD29" s="89" t="s">
        <v>90</v>
      </c>
      <c r="AE29" s="90">
        <f>IF($AF$7=94,F$13+F$25+F$37+F$49+F$61,0)</f>
        <v>0</v>
      </c>
      <c r="AF29" s="86">
        <f>AE29</f>
        <v>0</v>
      </c>
      <c r="AG29" s="3"/>
      <c r="AH29" s="3"/>
      <c r="AI29" s="71"/>
      <c r="AJ29" s="54" t="s">
        <v>25</v>
      </c>
      <c r="AK29" s="54" t="s">
        <v>79</v>
      </c>
      <c r="AL29" s="54" t="s">
        <v>80</v>
      </c>
      <c r="AM29" s="54" t="s">
        <v>85</v>
      </c>
      <c r="AN29" s="54" t="s">
        <v>89</v>
      </c>
      <c r="AO29" s="70"/>
    </row>
    <row r="30" spans="1:41" ht="13">
      <c r="A30" s="53" t="s">
        <v>27</v>
      </c>
      <c r="B30" s="63">
        <f>IF(B24&lt;&gt;0,IF(SUM(B24+1)&gt;$AE$10,0, SUM(B24+1)),0)</f>
        <v>43877</v>
      </c>
      <c r="C30" s="58"/>
      <c r="D30" s="102"/>
      <c r="E30" s="102"/>
      <c r="F30" s="102"/>
      <c r="G30" s="102"/>
      <c r="H30" s="102"/>
      <c r="I30" s="174"/>
      <c r="J30" s="105"/>
      <c r="K30" s="102"/>
      <c r="L30" s="102"/>
      <c r="M30" s="102"/>
      <c r="N30" s="102"/>
      <c r="O30" s="102"/>
      <c r="P30" s="102"/>
      <c r="Q30" s="102"/>
      <c r="R30" s="104"/>
      <c r="S30" s="3"/>
      <c r="T30" s="113"/>
      <c r="U30" s="200"/>
      <c r="V30" s="198"/>
      <c r="W30" s="3"/>
      <c r="X30" s="3"/>
      <c r="Y30" s="44" t="s">
        <v>62</v>
      </c>
      <c r="Z30" s="437" t="s">
        <v>59</v>
      </c>
      <c r="AA30" s="438"/>
      <c r="AB30" s="438"/>
      <c r="AC30" s="43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ht="13">
      <c r="A31" s="53" t="s">
        <v>28</v>
      </c>
      <c r="B31" s="63">
        <f t="shared" ref="B31:B36" si="15">IF(B30&lt;&gt;0,IF(SUM(B30+1)&gt;$AE$10,0, SUM(B30+1)),0)</f>
        <v>43878</v>
      </c>
      <c r="C31" s="58"/>
      <c r="D31" s="102"/>
      <c r="E31" s="102"/>
      <c r="F31" s="102"/>
      <c r="G31" s="102"/>
      <c r="H31" s="102"/>
      <c r="I31" s="174"/>
      <c r="J31" s="105"/>
      <c r="K31" s="102"/>
      <c r="L31" s="102"/>
      <c r="M31" s="102"/>
      <c r="N31" s="102"/>
      <c r="O31" s="102"/>
      <c r="P31" s="102"/>
      <c r="Q31" s="102"/>
      <c r="R31" s="104"/>
      <c r="S31" s="3"/>
      <c r="T31" s="113"/>
      <c r="U31" s="200"/>
      <c r="V31" s="198"/>
      <c r="W31" s="3"/>
      <c r="X31" s="3"/>
      <c r="Y31" s="44" t="s">
        <v>63</v>
      </c>
      <c r="Z31" s="437" t="s">
        <v>60</v>
      </c>
      <c r="AA31" s="438"/>
      <c r="AB31" s="438"/>
      <c r="AC31" s="43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ht="13">
      <c r="A32" s="53" t="s">
        <v>29</v>
      </c>
      <c r="B32" s="63">
        <f t="shared" si="15"/>
        <v>43879</v>
      </c>
      <c r="C32" s="58"/>
      <c r="D32" s="102"/>
      <c r="E32" s="102"/>
      <c r="F32" s="102"/>
      <c r="G32" s="102"/>
      <c r="H32" s="102"/>
      <c r="I32" s="174"/>
      <c r="J32" s="105"/>
      <c r="K32" s="102"/>
      <c r="L32" s="102"/>
      <c r="M32" s="102"/>
      <c r="N32" s="102"/>
      <c r="O32" s="102"/>
      <c r="P32" s="102"/>
      <c r="Q32" s="102"/>
      <c r="R32" s="104"/>
      <c r="S32" s="3"/>
      <c r="T32" s="113"/>
      <c r="U32" s="200"/>
      <c r="V32" s="198"/>
      <c r="W32" s="3"/>
      <c r="X32" s="3"/>
      <c r="Y32" s="44" t="s">
        <v>64</v>
      </c>
      <c r="Z32" s="437" t="s">
        <v>69</v>
      </c>
      <c r="AA32" s="438"/>
      <c r="AB32" s="438"/>
      <c r="AC32" s="439"/>
      <c r="AD32" s="13" t="s">
        <v>99</v>
      </c>
      <c r="AE32" s="14">
        <f>SUM(G13+G25+G37+G49)*1.5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43880</v>
      </c>
      <c r="C33" s="58"/>
      <c r="D33" s="102"/>
      <c r="E33" s="102"/>
      <c r="F33" s="102"/>
      <c r="G33" s="102"/>
      <c r="H33" s="102"/>
      <c r="I33" s="174"/>
      <c r="J33" s="105"/>
      <c r="K33" s="102"/>
      <c r="L33" s="102"/>
      <c r="M33" s="102"/>
      <c r="N33" s="102"/>
      <c r="O33" s="102"/>
      <c r="P33" s="102"/>
      <c r="Q33" s="102"/>
      <c r="R33" s="104"/>
      <c r="S33" s="3"/>
      <c r="T33" s="113"/>
      <c r="U33" s="200"/>
      <c r="V33" s="198"/>
      <c r="W33" s="3"/>
      <c r="X33" s="3"/>
      <c r="Y33" s="95" t="s">
        <v>68</v>
      </c>
      <c r="Z33" s="442" t="s">
        <v>70</v>
      </c>
      <c r="AA33" s="443"/>
      <c r="AB33" s="443"/>
      <c r="AC33" s="444"/>
      <c r="AD33" s="83" t="s">
        <v>100</v>
      </c>
      <c r="AE33" s="84">
        <f>SUM(H13+H25+H37+H49)</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43881</v>
      </c>
      <c r="C34" s="58"/>
      <c r="D34" s="102"/>
      <c r="E34" s="102"/>
      <c r="F34" s="102"/>
      <c r="G34" s="102"/>
      <c r="H34" s="102"/>
      <c r="I34" s="174"/>
      <c r="J34" s="105"/>
      <c r="K34" s="102"/>
      <c r="L34" s="102"/>
      <c r="M34" s="102"/>
      <c r="N34" s="102"/>
      <c r="O34" s="102"/>
      <c r="P34" s="102"/>
      <c r="Q34" s="102"/>
      <c r="R34" s="104"/>
      <c r="S34" s="3"/>
      <c r="T34" s="113"/>
      <c r="U34" s="200"/>
      <c r="V34" s="198"/>
      <c r="W34" s="3"/>
      <c r="X34" s="3"/>
      <c r="Y34" s="94" t="s">
        <v>48</v>
      </c>
      <c r="Z34" s="445" t="s">
        <v>50</v>
      </c>
      <c r="AA34" s="446"/>
      <c r="AB34" s="446"/>
      <c r="AC34" s="447"/>
      <c r="AD34" s="89" t="s">
        <v>52</v>
      </c>
      <c r="AE34" s="90">
        <f>IF(SUM(C13:E13)&lt;=(40),J13)+
IF(SUM(C25,D25,E25)&lt;=40,J25)+
IF(SUM(C37,D37,E37)&lt;=40,J37)+
IF(SUM(C49,D49,E49)&lt;=40,J49)</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43882</v>
      </c>
      <c r="C35" s="58"/>
      <c r="D35" s="102"/>
      <c r="E35" s="102"/>
      <c r="F35" s="102"/>
      <c r="G35" s="102"/>
      <c r="H35" s="102"/>
      <c r="I35" s="174"/>
      <c r="J35" s="105"/>
      <c r="K35" s="102"/>
      <c r="L35" s="102"/>
      <c r="M35" s="102"/>
      <c r="N35" s="102"/>
      <c r="O35" s="102"/>
      <c r="P35" s="102"/>
      <c r="Q35" s="102"/>
      <c r="R35" s="104"/>
      <c r="S35" s="3"/>
      <c r="T35" s="113"/>
      <c r="U35" s="200"/>
      <c r="V35" s="198"/>
      <c r="W35" s="3"/>
      <c r="X35" s="3"/>
      <c r="Y35" s="64" t="s">
        <v>49</v>
      </c>
      <c r="Z35" s="442" t="s">
        <v>51</v>
      </c>
      <c r="AA35" s="443"/>
      <c r="AB35" s="443"/>
      <c r="AC35" s="444"/>
      <c r="AD35" s="87" t="s">
        <v>52</v>
      </c>
      <c r="AE35" s="106">
        <f>IF($C$13+$D$13+$E$13&gt;40,(J13)*1.5,0)+
IF($C$25+$D$25+$E$25&gt;40,(J25)*1.5,0)+
IF($C$37+$D$37+$E$37&gt;40,(J37)*1.5,0)+
IF($C$49+$D$49+$E$49&gt;40,(J49)*1.5,0)</f>
        <v>0</v>
      </c>
      <c r="AF35" s="107">
        <f>AE35/1.5</f>
        <v>0</v>
      </c>
      <c r="AG35" s="3"/>
      <c r="AH35" s="3"/>
      <c r="AI35" s="71"/>
      <c r="AJ35" s="56" t="s">
        <v>32</v>
      </c>
      <c r="AK35" s="59">
        <f t="shared" si="16"/>
        <v>0</v>
      </c>
      <c r="AL35" s="59">
        <f t="shared" si="17"/>
        <v>0</v>
      </c>
      <c r="AM35" s="59">
        <f t="shared" si="13"/>
        <v>0</v>
      </c>
      <c r="AN35" s="59">
        <f t="shared" si="14"/>
        <v>0</v>
      </c>
      <c r="AO35" s="70"/>
    </row>
    <row r="36" spans="1:41" ht="14" thickTop="1" thickBot="1">
      <c r="A36" s="53" t="s">
        <v>33</v>
      </c>
      <c r="B36" s="63">
        <f t="shared" si="15"/>
        <v>43883</v>
      </c>
      <c r="C36" s="58"/>
      <c r="D36" s="102"/>
      <c r="E36" s="102"/>
      <c r="F36" s="102"/>
      <c r="G36" s="102"/>
      <c r="H36" s="102"/>
      <c r="I36" s="174"/>
      <c r="J36" s="105"/>
      <c r="K36" s="102"/>
      <c r="L36" s="102"/>
      <c r="M36" s="102"/>
      <c r="N36" s="102"/>
      <c r="O36" s="102"/>
      <c r="P36" s="102"/>
      <c r="Q36" s="102"/>
      <c r="R36" s="104"/>
      <c r="S36" s="3"/>
      <c r="T36" s="113"/>
      <c r="U36" s="200"/>
      <c r="V36" s="198"/>
      <c r="W36" s="3"/>
      <c r="X36" s="3"/>
      <c r="Y36" s="158"/>
      <c r="Z36" s="454" t="s">
        <v>182</v>
      </c>
      <c r="AA36" s="455"/>
      <c r="AB36" s="455"/>
      <c r="AC36" s="456"/>
      <c r="AD36" s="172" t="s">
        <v>180</v>
      </c>
      <c r="AE36" s="273">
        <f>SUMIFS(Q:Q,R:R,"EC",B:B,"&lt;&gt;0")</f>
        <v>0</v>
      </c>
      <c r="AF36" s="274">
        <f>AE36</f>
        <v>0</v>
      </c>
      <c r="AG36" s="3"/>
      <c r="AH36" s="3"/>
      <c r="AI36" s="71"/>
      <c r="AJ36" s="56" t="s">
        <v>33</v>
      </c>
      <c r="AK36" s="59">
        <f t="shared" si="16"/>
        <v>0</v>
      </c>
      <c r="AL36" s="59">
        <f t="shared" si="17"/>
        <v>0</v>
      </c>
      <c r="AM36" s="59">
        <f t="shared" si="13"/>
        <v>0</v>
      </c>
      <c r="AN36" s="59">
        <f t="shared" si="14"/>
        <v>0</v>
      </c>
      <c r="AO36" s="70"/>
    </row>
    <row r="37" spans="1:41" ht="14"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01">
        <f>SUMIF($B30:$B36,"&lt;&gt;0",U30:U36)</f>
        <v>0</v>
      </c>
      <c r="V37" s="201">
        <f>SUMIF($B30:$B36,"&lt;&gt;0",V30:V36)</f>
        <v>0</v>
      </c>
      <c r="W37" s="3"/>
      <c r="X37" s="3"/>
      <c r="Y37" s="158" t="s">
        <v>73</v>
      </c>
      <c r="Z37" s="454" t="s">
        <v>101</v>
      </c>
      <c r="AA37" s="455"/>
      <c r="AB37" s="455"/>
      <c r="AC37" s="456"/>
      <c r="AD37" s="146"/>
      <c r="AE37" s="147"/>
      <c r="AF37" s="148"/>
      <c r="AG37" s="3"/>
      <c r="AH37" s="3"/>
      <c r="AI37" s="71"/>
      <c r="AJ37" s="56" t="s">
        <v>34</v>
      </c>
      <c r="AK37" s="188">
        <f>SUM(AK30:AK36)</f>
        <v>0</v>
      </c>
      <c r="AL37" s="188">
        <f t="shared" ref="AL37:AN37" si="19">SUM(AL30:AL36)</f>
        <v>0</v>
      </c>
      <c r="AM37" s="188">
        <f t="shared" si="19"/>
        <v>0</v>
      </c>
      <c r="AN37" s="188">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445" t="s">
        <v>8</v>
      </c>
      <c r="AA38" s="446"/>
      <c r="AB38" s="446"/>
      <c r="AC38" s="447"/>
      <c r="AD38" s="89" t="s">
        <v>9</v>
      </c>
      <c r="AE38" s="90">
        <f>SUMIFS(Q:Q,R:R,"M",B:B,"&lt;&gt;0")</f>
        <v>0</v>
      </c>
      <c r="AF38" s="86">
        <f t="shared" ref="AF38:AF45"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437" t="s">
        <v>4</v>
      </c>
      <c r="AA39" s="438"/>
      <c r="AB39" s="438"/>
      <c r="AC39" s="439"/>
      <c r="AD39" s="13" t="s">
        <v>5</v>
      </c>
      <c r="AE39" s="14">
        <f>SUM(L13,L25,L37,L49)</f>
        <v>0</v>
      </c>
      <c r="AF39" s="39">
        <f t="shared" si="20"/>
        <v>0</v>
      </c>
      <c r="AI39" s="71"/>
      <c r="AJ39" s="70"/>
      <c r="AK39" s="68"/>
      <c r="AL39" s="68"/>
      <c r="AM39" s="68"/>
      <c r="AN39" s="70"/>
      <c r="AO39" s="70"/>
    </row>
    <row r="40" spans="1:41" s="3" customFormat="1" ht="12.75" customHeight="1" thickTop="1">
      <c r="A40" s="425" t="s">
        <v>35</v>
      </c>
      <c r="B40" s="425"/>
      <c r="C40" s="426" t="s">
        <v>185</v>
      </c>
      <c r="D40" s="427"/>
      <c r="E40" s="427"/>
      <c r="F40" s="427"/>
      <c r="G40" s="427"/>
      <c r="H40" s="428"/>
      <c r="I40" s="429" t="s">
        <v>184</v>
      </c>
      <c r="J40" s="430"/>
      <c r="K40" s="431" t="s">
        <v>104</v>
      </c>
      <c r="L40" s="432"/>
      <c r="M40" s="432"/>
      <c r="N40" s="432"/>
      <c r="O40" s="432"/>
      <c r="P40" s="432"/>
      <c r="Q40" s="432"/>
      <c r="R40" s="433"/>
      <c r="T40" s="434" t="s">
        <v>115</v>
      </c>
      <c r="U40" s="435"/>
      <c r="V40" s="436"/>
      <c r="Y40" s="38">
        <v>180</v>
      </c>
      <c r="Z40" s="437" t="s">
        <v>6</v>
      </c>
      <c r="AA40" s="438"/>
      <c r="AB40" s="438"/>
      <c r="AC40" s="439"/>
      <c r="AD40" s="13" t="s">
        <v>7</v>
      </c>
      <c r="AE40" s="14">
        <f>SUM(M13,M25,M37,M49)</f>
        <v>0</v>
      </c>
      <c r="AF40" s="39">
        <f t="shared" si="20"/>
        <v>0</v>
      </c>
      <c r="AI40" s="71"/>
      <c r="AJ40" s="54" t="s">
        <v>22</v>
      </c>
      <c r="AK40" s="403" t="s">
        <v>78</v>
      </c>
      <c r="AL40" s="404"/>
      <c r="AM40" s="404"/>
      <c r="AN40" s="405"/>
      <c r="AO40" s="70"/>
    </row>
    <row r="41" spans="1:41" s="3" customFormat="1" ht="12.75" customHeight="1">
      <c r="A41" s="54" t="s">
        <v>25</v>
      </c>
      <c r="B41" s="55" t="s">
        <v>26</v>
      </c>
      <c r="C41" s="54" t="s">
        <v>77</v>
      </c>
      <c r="D41" s="54" t="s">
        <v>88</v>
      </c>
      <c r="E41" s="54" t="s">
        <v>89</v>
      </c>
      <c r="F41" s="54" t="s">
        <v>90</v>
      </c>
      <c r="G41" s="54" t="s">
        <v>99</v>
      </c>
      <c r="H41" s="193" t="s">
        <v>100</v>
      </c>
      <c r="I41" s="176" t="s">
        <v>102</v>
      </c>
      <c r="J41" s="175" t="s">
        <v>84</v>
      </c>
      <c r="K41" s="54" t="s">
        <v>183</v>
      </c>
      <c r="L41" s="194" t="s">
        <v>5</v>
      </c>
      <c r="M41" s="54" t="s">
        <v>7</v>
      </c>
      <c r="N41" s="54" t="s">
        <v>14</v>
      </c>
      <c r="O41" s="54" t="s">
        <v>11</v>
      </c>
      <c r="P41" s="54" t="s">
        <v>47</v>
      </c>
      <c r="Q41" s="403" t="s">
        <v>94</v>
      </c>
      <c r="R41" s="405"/>
      <c r="S41" s="1"/>
      <c r="T41" s="112" t="s">
        <v>85</v>
      </c>
      <c r="U41" s="199" t="s">
        <v>110</v>
      </c>
      <c r="V41" s="197" t="s">
        <v>114</v>
      </c>
      <c r="X41" s="2"/>
      <c r="Y41" s="38">
        <v>195</v>
      </c>
      <c r="Z41" s="437" t="s">
        <v>10</v>
      </c>
      <c r="AA41" s="438"/>
      <c r="AB41" s="438"/>
      <c r="AC41" s="439"/>
      <c r="AD41" s="15" t="s">
        <v>11</v>
      </c>
      <c r="AE41" s="14">
        <f>SUM(O13,O25,O37,O49)</f>
        <v>0</v>
      </c>
      <c r="AF41" s="39">
        <f t="shared" si="20"/>
        <v>0</v>
      </c>
      <c r="AI41" s="71"/>
      <c r="AJ41" s="54" t="s">
        <v>25</v>
      </c>
      <c r="AK41" s="54" t="s">
        <v>79</v>
      </c>
      <c r="AL41" s="54" t="s">
        <v>80</v>
      </c>
      <c r="AM41" s="54" t="s">
        <v>85</v>
      </c>
      <c r="AN41" s="54" t="s">
        <v>89</v>
      </c>
      <c r="AO41" s="70"/>
    </row>
    <row r="42" spans="1:41" s="3" customFormat="1" ht="13">
      <c r="A42" s="53" t="s">
        <v>27</v>
      </c>
      <c r="B42" s="63">
        <f>IF(B36&lt;&gt;0,IF(SUM(B36+1)&gt;$AE$10,0, SUM(B36+1)),0)</f>
        <v>43884</v>
      </c>
      <c r="C42" s="58"/>
      <c r="D42" s="102"/>
      <c r="E42" s="102"/>
      <c r="F42" s="102"/>
      <c r="G42" s="102"/>
      <c r="H42" s="102"/>
      <c r="I42" s="174"/>
      <c r="J42" s="105"/>
      <c r="K42" s="102"/>
      <c r="L42" s="102"/>
      <c r="M42" s="102"/>
      <c r="N42" s="102"/>
      <c r="O42" s="102"/>
      <c r="P42" s="102"/>
      <c r="Q42" s="102"/>
      <c r="R42" s="104"/>
      <c r="T42" s="113"/>
      <c r="U42" s="200"/>
      <c r="V42" s="198"/>
      <c r="W42" s="2"/>
      <c r="Y42" s="40">
        <v>199</v>
      </c>
      <c r="Z42" s="437" t="s">
        <v>13</v>
      </c>
      <c r="AA42" s="438"/>
      <c r="AB42" s="438"/>
      <c r="AC42" s="439"/>
      <c r="AD42" s="15" t="s">
        <v>14</v>
      </c>
      <c r="AE42" s="14">
        <f>SUM(N13,N25,N37,N49)</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ht="13">
      <c r="A43" s="53" t="s">
        <v>28</v>
      </c>
      <c r="B43" s="63">
        <f t="shared" ref="B43:B48" si="23">IF(B42&lt;&gt;0,IF(SUM(B42+1)&gt;$AE$10,0, SUM(B42+1)),0)</f>
        <v>43885</v>
      </c>
      <c r="C43" s="58"/>
      <c r="D43" s="102"/>
      <c r="E43" s="102"/>
      <c r="F43" s="102"/>
      <c r="G43" s="102"/>
      <c r="H43" s="102"/>
      <c r="I43" s="174"/>
      <c r="J43" s="105"/>
      <c r="K43" s="102"/>
      <c r="L43" s="102"/>
      <c r="M43" s="102"/>
      <c r="N43" s="102"/>
      <c r="O43" s="102"/>
      <c r="P43" s="102"/>
      <c r="Q43" s="102"/>
      <c r="R43" s="104"/>
      <c r="T43" s="113"/>
      <c r="U43" s="200"/>
      <c r="V43" s="198"/>
      <c r="Y43" s="40">
        <v>194</v>
      </c>
      <c r="Z43" s="241" t="s">
        <v>226</v>
      </c>
      <c r="AA43" s="242"/>
      <c r="AB43" s="242"/>
      <c r="AC43" s="243"/>
      <c r="AD43" s="15" t="s">
        <v>225</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ht="13">
      <c r="A44" s="53" t="s">
        <v>29</v>
      </c>
      <c r="B44" s="63">
        <f t="shared" si="23"/>
        <v>43886</v>
      </c>
      <c r="C44" s="58"/>
      <c r="D44" s="102"/>
      <c r="E44" s="102"/>
      <c r="F44" s="102"/>
      <c r="G44" s="102"/>
      <c r="H44" s="102"/>
      <c r="I44" s="174"/>
      <c r="J44" s="105"/>
      <c r="K44" s="102"/>
      <c r="L44" s="102"/>
      <c r="M44" s="102"/>
      <c r="N44" s="102"/>
      <c r="O44" s="102"/>
      <c r="P44" s="102"/>
      <c r="Q44" s="102"/>
      <c r="R44" s="104"/>
      <c r="T44" s="113"/>
      <c r="U44" s="200"/>
      <c r="V44" s="198"/>
      <c r="Y44" s="40">
        <v>196</v>
      </c>
      <c r="Z44" s="437" t="s">
        <v>66</v>
      </c>
      <c r="AA44" s="438"/>
      <c r="AB44" s="438"/>
      <c r="AC44" s="439"/>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ht="13">
      <c r="A45" s="53" t="s">
        <v>30</v>
      </c>
      <c r="B45" s="63">
        <f t="shared" si="23"/>
        <v>43887</v>
      </c>
      <c r="C45" s="58"/>
      <c r="D45" s="102"/>
      <c r="E45" s="102"/>
      <c r="F45" s="102"/>
      <c r="G45" s="102"/>
      <c r="H45" s="102"/>
      <c r="I45" s="174"/>
      <c r="J45" s="105"/>
      <c r="K45" s="102"/>
      <c r="L45" s="102"/>
      <c r="M45" s="102"/>
      <c r="N45" s="102"/>
      <c r="O45" s="102"/>
      <c r="P45" s="102"/>
      <c r="Q45" s="102"/>
      <c r="R45" s="104"/>
      <c r="T45" s="113"/>
      <c r="U45" s="200"/>
      <c r="V45" s="198"/>
      <c r="Y45" s="159">
        <v>197</v>
      </c>
      <c r="Z45" s="268" t="s">
        <v>221</v>
      </c>
      <c r="AA45" s="269"/>
      <c r="AB45" s="269"/>
      <c r="AC45" s="270"/>
      <c r="AD45" s="160" t="s">
        <v>220</v>
      </c>
      <c r="AE45" s="161">
        <f>SUMIFS(Q:Q,R:R,"DR",B:B,"&lt;&gt;0")</f>
        <v>0</v>
      </c>
      <c r="AF45" s="162">
        <f t="shared" si="20"/>
        <v>0</v>
      </c>
      <c r="AI45" s="71"/>
      <c r="AJ45" s="56" t="s">
        <v>30</v>
      </c>
      <c r="AK45" s="59">
        <f t="shared" si="24"/>
        <v>0</v>
      </c>
      <c r="AL45" s="59">
        <f t="shared" si="25"/>
        <v>0</v>
      </c>
      <c r="AM45" s="59">
        <f t="shared" si="21"/>
        <v>0</v>
      </c>
      <c r="AN45" s="59">
        <f t="shared" si="22"/>
        <v>0</v>
      </c>
      <c r="AO45" s="70"/>
    </row>
    <row r="46" spans="1:41" s="3" customFormat="1" ht="13">
      <c r="A46" s="53" t="s">
        <v>31</v>
      </c>
      <c r="B46" s="63">
        <f t="shared" si="23"/>
        <v>43888</v>
      </c>
      <c r="C46" s="58"/>
      <c r="D46" s="102"/>
      <c r="E46" s="102"/>
      <c r="F46" s="102"/>
      <c r="G46" s="102"/>
      <c r="H46" s="102"/>
      <c r="I46" s="174"/>
      <c r="J46" s="105"/>
      <c r="K46" s="102"/>
      <c r="L46" s="102"/>
      <c r="M46" s="102"/>
      <c r="N46" s="102"/>
      <c r="O46" s="102"/>
      <c r="P46" s="102"/>
      <c r="Q46" s="102"/>
      <c r="R46" s="104"/>
      <c r="T46" s="113"/>
      <c r="U46" s="200"/>
      <c r="V46" s="198"/>
      <c r="Y46" s="159">
        <v>181</v>
      </c>
      <c r="Z46" s="268" t="s">
        <v>270</v>
      </c>
      <c r="AA46" s="269"/>
      <c r="AB46" s="269"/>
      <c r="AC46" s="270"/>
      <c r="AD46" s="160" t="s">
        <v>264</v>
      </c>
      <c r="AE46" s="161">
        <f>SUMIFS(Q:Q,R:R,"P181",B:B,"&lt;&gt;0")</f>
        <v>0</v>
      </c>
      <c r="AF46" s="162">
        <f>AE46</f>
        <v>0</v>
      </c>
      <c r="AI46" s="71"/>
      <c r="AJ46" s="56" t="s">
        <v>31</v>
      </c>
      <c r="AK46" s="59">
        <f t="shared" si="24"/>
        <v>0</v>
      </c>
      <c r="AL46" s="59">
        <f t="shared" si="25"/>
        <v>0</v>
      </c>
      <c r="AM46" s="59">
        <f t="shared" si="21"/>
        <v>0</v>
      </c>
      <c r="AN46" s="59">
        <f t="shared" si="22"/>
        <v>0</v>
      </c>
      <c r="AO46" s="70"/>
    </row>
    <row r="47" spans="1:41" s="3" customFormat="1" ht="13">
      <c r="A47" s="53" t="s">
        <v>32</v>
      </c>
      <c r="B47" s="63">
        <f t="shared" si="23"/>
        <v>43889</v>
      </c>
      <c r="C47" s="58"/>
      <c r="D47" s="102"/>
      <c r="E47" s="102"/>
      <c r="F47" s="102"/>
      <c r="G47" s="102"/>
      <c r="H47" s="102"/>
      <c r="I47" s="174"/>
      <c r="J47" s="105"/>
      <c r="K47" s="102"/>
      <c r="L47" s="102"/>
      <c r="M47" s="102"/>
      <c r="N47" s="102"/>
      <c r="O47" s="102"/>
      <c r="P47" s="102"/>
      <c r="Q47" s="102"/>
      <c r="R47" s="104"/>
      <c r="T47" s="113"/>
      <c r="U47" s="200"/>
      <c r="V47" s="198"/>
      <c r="Y47" s="159">
        <v>182</v>
      </c>
      <c r="Z47" s="268" t="s">
        <v>271</v>
      </c>
      <c r="AA47" s="269"/>
      <c r="AB47" s="269"/>
      <c r="AC47" s="270"/>
      <c r="AD47" s="160" t="s">
        <v>265</v>
      </c>
      <c r="AE47" s="272">
        <f>SUMIFS(Q:Q,R:R,"P182",B:B,"&lt;&gt;0")</f>
        <v>0</v>
      </c>
      <c r="AF47" s="162">
        <f t="shared" ref="AF47:AF52" si="26">AE47</f>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43890</v>
      </c>
      <c r="C48" s="58"/>
      <c r="D48" s="102"/>
      <c r="E48" s="102"/>
      <c r="F48" s="102"/>
      <c r="G48" s="102"/>
      <c r="H48" s="102"/>
      <c r="I48" s="174"/>
      <c r="J48" s="105"/>
      <c r="K48" s="102"/>
      <c r="L48" s="102"/>
      <c r="M48" s="102"/>
      <c r="N48" s="102"/>
      <c r="O48" s="102"/>
      <c r="P48" s="102"/>
      <c r="Q48" s="102"/>
      <c r="R48" s="104"/>
      <c r="T48" s="113"/>
      <c r="U48" s="200"/>
      <c r="V48" s="198"/>
      <c r="Y48" s="163"/>
      <c r="Z48" s="265" t="s">
        <v>98</v>
      </c>
      <c r="AA48" s="266"/>
      <c r="AB48" s="266"/>
      <c r="AC48" s="267"/>
      <c r="AD48" s="144" t="s">
        <v>97</v>
      </c>
      <c r="AE48" s="164">
        <f>SUMIFS(Q:Q,R:R,"CL",B:B,"&lt;&gt;0")</f>
        <v>0</v>
      </c>
      <c r="AF48" s="165">
        <f t="shared" si="26"/>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01">
        <f>SUMIF($B42:$B48,"&lt;&gt;0",U42:U48)</f>
        <v>0</v>
      </c>
      <c r="V49" s="201">
        <f>SUMIF($B42:$B48,"&lt;&gt;0",V42:V48)</f>
        <v>0</v>
      </c>
      <c r="Y49" s="96">
        <v>185</v>
      </c>
      <c r="Z49" s="445" t="s">
        <v>111</v>
      </c>
      <c r="AA49" s="446"/>
      <c r="AB49" s="446"/>
      <c r="AC49" s="447"/>
      <c r="AD49" s="97" t="s">
        <v>110</v>
      </c>
      <c r="AE49" s="90">
        <f>SUM(U13+U25+U37+U49+U61)</f>
        <v>0</v>
      </c>
      <c r="AF49" s="86">
        <f t="shared" si="26"/>
        <v>0</v>
      </c>
      <c r="AI49" s="71"/>
      <c r="AJ49" s="56" t="s">
        <v>34</v>
      </c>
      <c r="AK49" s="188">
        <f>SUM(AK42:AK48)</f>
        <v>0</v>
      </c>
      <c r="AL49" s="188">
        <f t="shared" ref="AL49:AN49" si="28">SUM(AL42:AL48)</f>
        <v>0</v>
      </c>
      <c r="AM49" s="188">
        <f t="shared" si="28"/>
        <v>0</v>
      </c>
      <c r="AN49" s="188">
        <f t="shared" si="28"/>
        <v>0</v>
      </c>
      <c r="AO49" s="70"/>
    </row>
    <row r="50" spans="1:41" s="3" customFormat="1" ht="13.5" thickBot="1">
      <c r="A50" s="2"/>
      <c r="B50" s="2"/>
      <c r="C50" s="2"/>
      <c r="D50" s="2"/>
      <c r="E50" s="2"/>
      <c r="F50" s="2"/>
      <c r="G50" s="2"/>
      <c r="H50" s="2"/>
      <c r="I50" s="2"/>
      <c r="J50" s="2"/>
      <c r="K50" s="2"/>
      <c r="L50" s="2"/>
      <c r="M50" s="2"/>
      <c r="N50" s="2"/>
      <c r="O50" s="2"/>
      <c r="P50" s="2"/>
      <c r="Q50" s="2"/>
      <c r="R50" s="2"/>
      <c r="Y50" s="159">
        <v>186</v>
      </c>
      <c r="Z50" s="457" t="s">
        <v>105</v>
      </c>
      <c r="AA50" s="458"/>
      <c r="AB50" s="458"/>
      <c r="AC50" s="459"/>
      <c r="AD50" s="160" t="s">
        <v>85</v>
      </c>
      <c r="AE50" s="161">
        <f>SUM(T13+T25+T37+T49+T61)</f>
        <v>0</v>
      </c>
      <c r="AF50" s="162">
        <f t="shared" si="26"/>
        <v>0</v>
      </c>
      <c r="AI50" s="71"/>
      <c r="AJ50" s="70"/>
      <c r="AK50" s="70"/>
      <c r="AL50" s="70"/>
      <c r="AM50" s="70"/>
      <c r="AN50" s="70"/>
      <c r="AO50" s="70"/>
    </row>
    <row r="51" spans="1:41" s="3" customFormat="1" ht="13.5" customHeight="1" thickTop="1">
      <c r="A51" s="157"/>
      <c r="B51" s="157"/>
      <c r="C51" s="190"/>
      <c r="D51" s="190"/>
      <c r="E51" s="190"/>
      <c r="F51" s="190"/>
      <c r="G51" s="190"/>
      <c r="H51" s="190"/>
      <c r="I51" s="190"/>
      <c r="J51" s="190"/>
      <c r="K51" s="190"/>
      <c r="L51" s="190"/>
      <c r="M51" s="190"/>
      <c r="N51" s="190"/>
      <c r="O51" s="190"/>
      <c r="P51" s="190"/>
      <c r="Q51" s="157"/>
      <c r="R51" s="157"/>
      <c r="S51" s="157"/>
      <c r="T51" s="157"/>
      <c r="U51" s="157"/>
      <c r="V51" s="157"/>
      <c r="Y51" s="168" t="s">
        <v>72</v>
      </c>
      <c r="Z51" s="460" t="s">
        <v>86</v>
      </c>
      <c r="AA51" s="461"/>
      <c r="AB51" s="461"/>
      <c r="AC51" s="462"/>
      <c r="AD51" s="169" t="s">
        <v>95</v>
      </c>
      <c r="AE51" s="170">
        <f>SUMIFS(Q:Q,R:R,"LW",B:B,"&lt;&gt;0")</f>
        <v>0</v>
      </c>
      <c r="AF51" s="171">
        <f t="shared" si="26"/>
        <v>0</v>
      </c>
      <c r="AI51" s="71"/>
      <c r="AJ51" s="70"/>
      <c r="AK51" s="70"/>
      <c r="AL51" s="70"/>
      <c r="AM51" s="70"/>
      <c r="AN51" s="70"/>
      <c r="AO51" s="70"/>
    </row>
    <row r="52" spans="1:41" ht="13.5" customHeight="1" thickBot="1">
      <c r="A52" s="189"/>
      <c r="B52" s="189"/>
      <c r="C52" s="190"/>
      <c r="D52" s="190"/>
      <c r="E52" s="190"/>
      <c r="F52" s="190"/>
      <c r="G52" s="190"/>
      <c r="H52" s="190"/>
      <c r="I52" s="190"/>
      <c r="J52" s="190"/>
      <c r="K52" s="190"/>
      <c r="L52" s="190"/>
      <c r="M52" s="190"/>
      <c r="N52" s="190"/>
      <c r="O52" s="190"/>
      <c r="P52" s="190"/>
      <c r="Q52" s="192"/>
      <c r="R52" s="192"/>
      <c r="S52" s="157"/>
      <c r="T52" s="192"/>
      <c r="U52" s="192"/>
      <c r="V52" s="192"/>
      <c r="W52" s="3"/>
      <c r="X52" s="3"/>
      <c r="Y52" s="167" t="s">
        <v>112</v>
      </c>
      <c r="Z52" s="442" t="s">
        <v>113</v>
      </c>
      <c r="AA52" s="443"/>
      <c r="AB52" s="443"/>
      <c r="AC52" s="444"/>
      <c r="AD52" s="87" t="s">
        <v>114</v>
      </c>
      <c r="AE52" s="203">
        <f>SUM(V13+V25+V37+V49+V61)</f>
        <v>0</v>
      </c>
      <c r="AF52" s="85">
        <f t="shared" si="26"/>
        <v>0</v>
      </c>
      <c r="AG52" s="3"/>
      <c r="AH52" s="3"/>
      <c r="AI52" s="71"/>
      <c r="AJ52" s="54" t="s">
        <v>22</v>
      </c>
      <c r="AK52" s="403" t="s">
        <v>78</v>
      </c>
      <c r="AL52" s="404"/>
      <c r="AM52" s="404"/>
      <c r="AN52" s="405"/>
      <c r="AO52" s="70"/>
    </row>
    <row r="53" spans="1:41" ht="12.75" customHeight="1" thickTop="1" thickBot="1">
      <c r="A53" s="187"/>
      <c r="B53" s="149"/>
      <c r="C53" s="190"/>
      <c r="D53" s="190"/>
      <c r="E53" s="190"/>
      <c r="F53" s="190"/>
      <c r="G53" s="190"/>
      <c r="H53" s="190"/>
      <c r="I53" s="190"/>
      <c r="J53" s="190"/>
      <c r="K53" s="190"/>
      <c r="L53" s="190"/>
      <c r="M53" s="190"/>
      <c r="N53" s="190"/>
      <c r="O53" s="190"/>
      <c r="P53" s="190"/>
      <c r="Q53" s="190"/>
      <c r="R53" s="191"/>
      <c r="S53" s="157"/>
      <c r="T53" s="190"/>
      <c r="U53" s="190"/>
      <c r="V53" s="190"/>
      <c r="X53" s="3"/>
      <c r="Y53" s="17"/>
      <c r="Z53" s="463"/>
      <c r="AA53" s="463"/>
      <c r="AB53" s="4" t="s">
        <v>54</v>
      </c>
      <c r="AC53" s="4"/>
      <c r="AD53" s="4"/>
      <c r="AE53" s="166">
        <f>SUM(AE21:AE52)</f>
        <v>0</v>
      </c>
      <c r="AF53" s="85">
        <f>SUM(AF21:AF52)</f>
        <v>0</v>
      </c>
      <c r="AG53" s="3"/>
      <c r="AH53" s="3"/>
      <c r="AI53" s="71"/>
      <c r="AJ53" s="54" t="s">
        <v>25</v>
      </c>
      <c r="AK53" s="54" t="s">
        <v>79</v>
      </c>
      <c r="AL53" s="54" t="s">
        <v>80</v>
      </c>
      <c r="AM53" s="54" t="s">
        <v>85</v>
      </c>
      <c r="AN53" s="54" t="s">
        <v>89</v>
      </c>
      <c r="AO53" s="70"/>
    </row>
    <row r="54" spans="1:41" ht="13.5" thickTop="1">
      <c r="A54" s="46"/>
      <c r="B54" s="149"/>
      <c r="C54" s="190"/>
      <c r="D54" s="190"/>
      <c r="E54" s="190"/>
      <c r="F54" s="190"/>
      <c r="G54" s="190"/>
      <c r="H54" s="190"/>
      <c r="I54" s="190"/>
      <c r="J54" s="190"/>
      <c r="K54" s="190"/>
      <c r="L54" s="190"/>
      <c r="M54" s="190"/>
      <c r="N54" s="190"/>
      <c r="O54" s="190"/>
      <c r="P54" s="190"/>
      <c r="Q54" s="190"/>
      <c r="R54" s="191"/>
      <c r="S54" s="157"/>
      <c r="T54" s="190"/>
      <c r="U54" s="190"/>
      <c r="V54" s="190"/>
      <c r="X54" s="3"/>
      <c r="Y54" s="50" t="s">
        <v>44</v>
      </c>
      <c r="Z54" s="18"/>
      <c r="AA54" s="3"/>
      <c r="AB54" s="1" t="s">
        <v>56</v>
      </c>
      <c r="AC54" s="3"/>
      <c r="AD54" s="3"/>
      <c r="AE54" s="3"/>
      <c r="AF54" s="3"/>
      <c r="AG54" s="3"/>
      <c r="AH54" s="3"/>
      <c r="AI54" s="71"/>
      <c r="AJ54" s="56" t="s">
        <v>27</v>
      </c>
      <c r="AK54" s="59">
        <f>I54</f>
        <v>0</v>
      </c>
      <c r="AL54" s="59">
        <f>K54</f>
        <v>0</v>
      </c>
      <c r="AM54" s="59">
        <f t="shared" ref="AM54:AM60" si="29">IF($U$13&gt;0,T54,0)</f>
        <v>0</v>
      </c>
      <c r="AN54" s="59">
        <f t="shared" ref="AN54:AN60" si="30">IF(E54&gt;8,8,E54)</f>
        <v>0</v>
      </c>
      <c r="AO54" s="70"/>
    </row>
    <row r="55" spans="1:41" ht="13.5" thickBot="1">
      <c r="A55" s="46"/>
      <c r="B55" s="149"/>
      <c r="C55" s="190"/>
      <c r="D55" s="190"/>
      <c r="E55" s="190"/>
      <c r="F55" s="190"/>
      <c r="G55" s="190"/>
      <c r="H55" s="190"/>
      <c r="I55" s="190"/>
      <c r="J55" s="190"/>
      <c r="K55" s="190"/>
      <c r="L55" s="190"/>
      <c r="M55" s="190"/>
      <c r="N55" s="190"/>
      <c r="O55" s="190"/>
      <c r="P55" s="190"/>
      <c r="Q55" s="190"/>
      <c r="R55" s="191"/>
      <c r="S55" s="157"/>
      <c r="T55" s="190"/>
      <c r="U55" s="190"/>
      <c r="V55" s="190"/>
      <c r="X55" s="3"/>
      <c r="Y55" s="3"/>
      <c r="Z55" s="3"/>
      <c r="AA55" s="3"/>
      <c r="AB55" s="3"/>
      <c r="AC55" s="3"/>
      <c r="AD55" s="3"/>
      <c r="AE55" s="3"/>
      <c r="AF55" s="3"/>
      <c r="AG55" s="3"/>
      <c r="AH55" s="4"/>
      <c r="AI55" s="71"/>
      <c r="AJ55" s="56" t="s">
        <v>28</v>
      </c>
      <c r="AK55" s="59">
        <f t="shared" ref="AK55:AK60" si="31">I55</f>
        <v>0</v>
      </c>
      <c r="AL55" s="59">
        <f t="shared" ref="AL55:AL60" si="32">K55</f>
        <v>0</v>
      </c>
      <c r="AM55" s="59">
        <f t="shared" si="29"/>
        <v>0</v>
      </c>
      <c r="AN55" s="59">
        <f t="shared" si="30"/>
        <v>0</v>
      </c>
      <c r="AO55" s="70"/>
    </row>
    <row r="56" spans="1:41" ht="13.5" thickTop="1">
      <c r="A56" s="46"/>
      <c r="B56" s="149"/>
      <c r="C56" s="190"/>
      <c r="D56" s="190"/>
      <c r="E56" s="190"/>
      <c r="F56" s="190"/>
      <c r="G56" s="190"/>
      <c r="H56" s="190"/>
      <c r="I56" s="190"/>
      <c r="J56" s="190"/>
      <c r="K56" s="190"/>
      <c r="L56" s="190"/>
      <c r="M56" s="190"/>
      <c r="N56" s="190"/>
      <c r="O56" s="190"/>
      <c r="P56" s="190"/>
      <c r="Q56" s="190"/>
      <c r="R56" s="191"/>
      <c r="S56" s="157"/>
      <c r="T56" s="190"/>
      <c r="U56" s="190"/>
      <c r="V56" s="190"/>
      <c r="X56" s="141"/>
      <c r="Y56" s="21"/>
      <c r="Z56" s="21"/>
      <c r="AA56" s="21"/>
      <c r="AB56" s="21"/>
      <c r="AC56" s="21"/>
      <c r="AD56" s="21"/>
      <c r="AE56" s="21"/>
      <c r="AF56" s="21"/>
      <c r="AG56" s="22"/>
      <c r="AH56" s="4"/>
      <c r="AI56" s="71"/>
      <c r="AJ56" s="56" t="s">
        <v>29</v>
      </c>
      <c r="AK56" s="59">
        <f t="shared" si="31"/>
        <v>0</v>
      </c>
      <c r="AL56" s="59">
        <f t="shared" si="32"/>
        <v>0</v>
      </c>
      <c r="AM56" s="59">
        <f t="shared" si="29"/>
        <v>0</v>
      </c>
      <c r="AN56" s="59">
        <f t="shared" si="30"/>
        <v>0</v>
      </c>
      <c r="AO56" s="70"/>
    </row>
    <row r="57" spans="1:41" ht="12.75" customHeight="1">
      <c r="A57" s="46"/>
      <c r="B57" s="149"/>
      <c r="C57" s="190"/>
      <c r="D57" s="190"/>
      <c r="E57" s="190"/>
      <c r="F57" s="190"/>
      <c r="G57" s="190"/>
      <c r="H57" s="190"/>
      <c r="I57" s="190"/>
      <c r="J57" s="190"/>
      <c r="K57" s="190"/>
      <c r="L57" s="190"/>
      <c r="M57" s="190"/>
      <c r="N57" s="190"/>
      <c r="O57" s="190"/>
      <c r="P57" s="190"/>
      <c r="Q57" s="190"/>
      <c r="R57" s="191"/>
      <c r="S57" s="157"/>
      <c r="T57" s="190"/>
      <c r="U57" s="190"/>
      <c r="V57" s="190"/>
      <c r="X57" s="23"/>
      <c r="Y57" s="3"/>
      <c r="Z57" s="3"/>
      <c r="AA57" s="3"/>
      <c r="AB57" s="3"/>
      <c r="AC57" s="3"/>
      <c r="AD57" s="3"/>
      <c r="AE57" s="3"/>
      <c r="AF57" s="3"/>
      <c r="AG57" s="24"/>
      <c r="AH57" s="3"/>
      <c r="AI57" s="71"/>
      <c r="AJ57" s="56" t="s">
        <v>30</v>
      </c>
      <c r="AK57" s="59">
        <f t="shared" si="31"/>
        <v>0</v>
      </c>
      <c r="AL57" s="59">
        <f t="shared" si="32"/>
        <v>0</v>
      </c>
      <c r="AM57" s="59">
        <f t="shared" si="29"/>
        <v>0</v>
      </c>
      <c r="AN57" s="59">
        <f t="shared" si="30"/>
        <v>0</v>
      </c>
      <c r="AO57" s="70"/>
    </row>
    <row r="58" spans="1:41" ht="12.75" customHeight="1">
      <c r="A58" s="46"/>
      <c r="B58" s="149"/>
      <c r="C58" s="190"/>
      <c r="D58" s="190"/>
      <c r="E58" s="190"/>
      <c r="F58" s="190"/>
      <c r="G58" s="190"/>
      <c r="H58" s="190"/>
      <c r="I58" s="190"/>
      <c r="J58" s="190"/>
      <c r="K58" s="190"/>
      <c r="L58" s="190"/>
      <c r="M58" s="190"/>
      <c r="N58" s="190"/>
      <c r="O58" s="190"/>
      <c r="P58" s="190"/>
      <c r="Q58" s="190"/>
      <c r="R58" s="191"/>
      <c r="S58" s="157"/>
      <c r="T58" s="190"/>
      <c r="U58" s="190"/>
      <c r="V58" s="190"/>
      <c r="X58" s="23"/>
      <c r="Y58" s="33"/>
      <c r="Z58" s="33"/>
      <c r="AA58" s="33"/>
      <c r="AB58" s="33"/>
      <c r="AC58" s="33"/>
      <c r="AD58" s="33"/>
      <c r="AE58" s="33"/>
      <c r="AF58" s="34"/>
      <c r="AG58" s="24"/>
      <c r="AH58" s="3"/>
      <c r="AI58" s="71"/>
      <c r="AJ58" s="56" t="s">
        <v>31</v>
      </c>
      <c r="AK58" s="59">
        <f t="shared" si="31"/>
        <v>0</v>
      </c>
      <c r="AL58" s="59">
        <f t="shared" si="32"/>
        <v>0</v>
      </c>
      <c r="AM58" s="59">
        <f t="shared" si="29"/>
        <v>0</v>
      </c>
      <c r="AN58" s="59">
        <f t="shared" si="30"/>
        <v>0</v>
      </c>
      <c r="AO58" s="70"/>
    </row>
    <row r="59" spans="1:41" ht="13" customHeight="1">
      <c r="A59" s="46"/>
      <c r="B59" s="149"/>
      <c r="C59" s="190"/>
      <c r="D59" s="190"/>
      <c r="E59" s="190"/>
      <c r="F59" s="190"/>
      <c r="G59" s="190"/>
      <c r="H59" s="190"/>
      <c r="I59" s="190"/>
      <c r="J59" s="190"/>
      <c r="K59" s="190"/>
      <c r="L59" s="190"/>
      <c r="M59" s="190"/>
      <c r="N59" s="190"/>
      <c r="O59" s="190"/>
      <c r="P59" s="190"/>
      <c r="Q59" s="190"/>
      <c r="R59" s="191"/>
      <c r="S59" s="157"/>
      <c r="T59" s="190"/>
      <c r="U59" s="190"/>
      <c r="V59" s="190"/>
      <c r="X59" s="23"/>
      <c r="Y59" s="3" t="s">
        <v>37</v>
      </c>
      <c r="Z59" s="3"/>
      <c r="AA59" s="3"/>
      <c r="AB59" s="3"/>
      <c r="AC59" s="3"/>
      <c r="AD59" s="3"/>
      <c r="AE59" s="3" t="s">
        <v>26</v>
      </c>
      <c r="AF59" s="3"/>
      <c r="AG59" s="24"/>
      <c r="AH59" s="3"/>
      <c r="AI59" s="71"/>
      <c r="AJ59" s="56" t="s">
        <v>32</v>
      </c>
      <c r="AK59" s="59">
        <f t="shared" si="31"/>
        <v>0</v>
      </c>
      <c r="AL59" s="59">
        <f t="shared" si="32"/>
        <v>0</v>
      </c>
      <c r="AM59" s="59">
        <f t="shared" si="29"/>
        <v>0</v>
      </c>
      <c r="AN59" s="59">
        <f t="shared" si="30"/>
        <v>0</v>
      </c>
      <c r="AO59" s="70"/>
    </row>
    <row r="60" spans="1:41" ht="13">
      <c r="A60" s="46"/>
      <c r="B60" s="149"/>
      <c r="C60" s="190"/>
      <c r="D60" s="190"/>
      <c r="E60" s="190"/>
      <c r="F60" s="190"/>
      <c r="G60" s="190"/>
      <c r="H60" s="190"/>
      <c r="I60" s="190"/>
      <c r="J60" s="190"/>
      <c r="K60" s="190"/>
      <c r="L60" s="190"/>
      <c r="M60" s="190"/>
      <c r="N60" s="190"/>
      <c r="O60" s="190"/>
      <c r="P60" s="190"/>
      <c r="Q60" s="190"/>
      <c r="R60" s="191"/>
      <c r="S60" s="157"/>
      <c r="T60" s="190"/>
      <c r="U60" s="190"/>
      <c r="V60" s="190"/>
      <c r="X60" s="23"/>
      <c r="Y60" s="468" t="s">
        <v>82</v>
      </c>
      <c r="Z60" s="468"/>
      <c r="AA60" s="468"/>
      <c r="AB60" s="468"/>
      <c r="AC60" s="468"/>
      <c r="AD60" s="468"/>
      <c r="AE60" s="468"/>
      <c r="AF60" s="468"/>
      <c r="AG60" s="25"/>
      <c r="AH60" s="3"/>
      <c r="AI60" s="71"/>
      <c r="AJ60" s="56" t="s">
        <v>33</v>
      </c>
      <c r="AK60" s="59">
        <f t="shared" si="31"/>
        <v>0</v>
      </c>
      <c r="AL60" s="59">
        <f t="shared" si="32"/>
        <v>0</v>
      </c>
      <c r="AM60" s="59">
        <f t="shared" si="29"/>
        <v>0</v>
      </c>
      <c r="AN60" s="59">
        <f t="shared" si="30"/>
        <v>0</v>
      </c>
      <c r="AO60" s="70"/>
    </row>
    <row r="61" spans="1:41" ht="13">
      <c r="A61" s="189"/>
      <c r="B61" s="149"/>
      <c r="C61" s="190"/>
      <c r="D61" s="190"/>
      <c r="E61" s="190"/>
      <c r="F61" s="190"/>
      <c r="G61" s="190"/>
      <c r="H61" s="190"/>
      <c r="I61" s="190"/>
      <c r="J61" s="190"/>
      <c r="K61" s="190"/>
      <c r="L61" s="190"/>
      <c r="M61" s="190"/>
      <c r="N61" s="190"/>
      <c r="O61" s="190"/>
      <c r="P61" s="190"/>
      <c r="Q61" s="190"/>
      <c r="R61" s="191"/>
      <c r="S61" s="157"/>
      <c r="T61" s="190"/>
      <c r="U61" s="190"/>
      <c r="V61" s="190"/>
      <c r="X61" s="23"/>
      <c r="Y61" s="468"/>
      <c r="Z61" s="468"/>
      <c r="AA61" s="468"/>
      <c r="AB61" s="468"/>
      <c r="AC61" s="468"/>
      <c r="AD61" s="468"/>
      <c r="AE61" s="468"/>
      <c r="AF61" s="468"/>
      <c r="AG61" s="25"/>
      <c r="AH61" s="3"/>
      <c r="AI61" s="71"/>
      <c r="AJ61" s="56" t="s">
        <v>34</v>
      </c>
      <c r="AK61" s="188">
        <f>SUM(AK54:AK60)</f>
        <v>0</v>
      </c>
      <c r="AL61" s="188">
        <f t="shared" ref="AL61:AN61" si="33">SUM(AL54:AL60)</f>
        <v>0</v>
      </c>
      <c r="AM61" s="188">
        <f t="shared" si="33"/>
        <v>0</v>
      </c>
      <c r="AN61" s="188">
        <f t="shared" si="33"/>
        <v>0</v>
      </c>
      <c r="AO61" s="70"/>
    </row>
    <row r="62" spans="1:41">
      <c r="X62" s="23"/>
      <c r="Y62" s="3"/>
      <c r="Z62" s="3"/>
      <c r="AA62" s="3"/>
      <c r="AB62" s="3"/>
      <c r="AC62" s="3"/>
      <c r="AD62" s="3"/>
      <c r="AE62" s="3"/>
      <c r="AF62" s="3"/>
      <c r="AG62" s="24"/>
      <c r="AH62" s="3"/>
      <c r="AI62" s="71"/>
      <c r="AJ62" s="70"/>
      <c r="AK62" s="70"/>
      <c r="AL62" s="70"/>
      <c r="AM62" s="70"/>
      <c r="AN62" s="70"/>
      <c r="AO62" s="70"/>
    </row>
    <row r="63" spans="1:41" ht="13">
      <c r="A63" s="471" t="s">
        <v>45</v>
      </c>
      <c r="B63" s="471"/>
      <c r="C63" s="471"/>
      <c r="D63" s="471"/>
      <c r="E63" s="471"/>
      <c r="F63" s="471"/>
      <c r="G63" s="471"/>
      <c r="H63" s="471"/>
      <c r="I63" s="471"/>
      <c r="J63" s="471"/>
      <c r="K63" s="471"/>
      <c r="L63" s="471"/>
      <c r="M63" s="471"/>
      <c r="N63" s="471"/>
      <c r="O63" s="471"/>
      <c r="P63" s="471"/>
      <c r="Q63" s="471"/>
      <c r="R63" s="471"/>
      <c r="X63" s="23"/>
      <c r="Y63" s="3"/>
      <c r="Z63" s="3"/>
      <c r="AA63" s="3"/>
      <c r="AB63" s="3"/>
      <c r="AC63" s="3"/>
      <c r="AD63" s="3"/>
      <c r="AE63" s="3"/>
      <c r="AF63" s="3"/>
      <c r="AG63" s="24"/>
      <c r="AH63" s="3"/>
      <c r="AI63" s="76"/>
      <c r="AJ63" s="77"/>
      <c r="AK63" s="77"/>
      <c r="AL63" s="77"/>
      <c r="AM63" s="77"/>
      <c r="AN63" s="77"/>
      <c r="AO63" s="77"/>
    </row>
    <row r="64" spans="1:41" ht="13">
      <c r="A64" s="467" t="s">
        <v>67</v>
      </c>
      <c r="B64" s="467"/>
      <c r="C64" s="467"/>
      <c r="D64" s="467"/>
      <c r="E64" s="467"/>
      <c r="F64" s="467"/>
      <c r="G64" s="467"/>
      <c r="H64" s="467"/>
      <c r="I64" s="467"/>
      <c r="J64" s="467"/>
      <c r="K64" s="467"/>
      <c r="L64" s="467"/>
      <c r="M64" s="467"/>
      <c r="N64" s="467"/>
      <c r="O64" s="467"/>
      <c r="P64" s="467"/>
      <c r="Q64" s="467"/>
      <c r="R64" s="467"/>
      <c r="X64" s="23"/>
      <c r="Y64" s="470"/>
      <c r="Z64" s="470"/>
      <c r="AA64" s="470"/>
      <c r="AB64" s="470"/>
      <c r="AC64" s="470"/>
      <c r="AD64" s="470"/>
      <c r="AE64" s="33"/>
      <c r="AF64" s="33"/>
      <c r="AG64" s="24"/>
    </row>
    <row r="65" spans="1:33" ht="13">
      <c r="A65" s="29"/>
      <c r="B65" s="2" t="s">
        <v>71</v>
      </c>
      <c r="E65" s="108"/>
      <c r="F65" s="140" t="s">
        <v>222</v>
      </c>
      <c r="G65" s="108"/>
      <c r="H65" s="108"/>
      <c r="I65" s="108"/>
      <c r="J65" s="108"/>
      <c r="T65" s="3"/>
      <c r="U65" s="3"/>
      <c r="V65" s="3"/>
      <c r="W65" s="3"/>
      <c r="X65" s="23"/>
      <c r="Y65" s="1" t="s">
        <v>83</v>
      </c>
      <c r="Z65" s="1"/>
      <c r="AA65" s="1"/>
      <c r="AB65" s="1"/>
      <c r="AC65" s="1"/>
      <c r="AD65" s="1"/>
      <c r="AE65" s="3" t="s">
        <v>26</v>
      </c>
      <c r="AF65" s="3"/>
      <c r="AG65" s="24"/>
    </row>
    <row r="66" spans="1:33">
      <c r="X66" s="23"/>
      <c r="Y66" s="3"/>
      <c r="Z66" s="3"/>
      <c r="AA66" s="3"/>
      <c r="AB66" s="3"/>
      <c r="AC66" s="3"/>
      <c r="AD66" s="3"/>
      <c r="AE66" s="3"/>
      <c r="AF66" s="3"/>
      <c r="AG66" s="24"/>
    </row>
    <row r="67" spans="1:33" ht="13" thickBot="1">
      <c r="C67" s="464" t="s">
        <v>224</v>
      </c>
      <c r="D67" s="464"/>
      <c r="E67" s="464"/>
      <c r="F67" s="464"/>
      <c r="G67" s="464"/>
      <c r="H67" s="464"/>
      <c r="I67" s="464"/>
      <c r="J67" s="464"/>
      <c r="K67" s="464"/>
      <c r="L67" s="464"/>
      <c r="M67" s="464"/>
      <c r="N67" s="465"/>
      <c r="X67" s="26"/>
      <c r="Y67" s="27"/>
      <c r="Z67" s="27"/>
      <c r="AA67" s="27"/>
      <c r="AB67" s="27"/>
      <c r="AC67" s="27"/>
      <c r="AD67" s="27"/>
      <c r="AE67" s="27"/>
      <c r="AF67" s="27"/>
      <c r="AG67" s="28"/>
    </row>
    <row r="68" spans="1:33" ht="13" thickTop="1">
      <c r="C68" s="464"/>
      <c r="D68" s="464"/>
      <c r="E68" s="464"/>
      <c r="F68" s="464"/>
      <c r="G68" s="464"/>
      <c r="H68" s="464"/>
      <c r="I68" s="464"/>
      <c r="J68" s="464"/>
      <c r="K68" s="464"/>
      <c r="L68" s="464"/>
      <c r="M68" s="464"/>
      <c r="N68" s="466"/>
    </row>
  </sheetData>
  <sheetProtection sheet="1" selectLockedCells="1"/>
  <protectedRanges>
    <protectedRange sqref="Y4 Y7 AD4 AB10 AE10 C6:C12 AD7:AF7 AH14 C18:C24 C30:C36 C42:C48 C54:C60" name="Range1"/>
    <protectedRange sqref="AG13" name="Range1_2"/>
    <protectedRange sqref="AB13" name="Range1_3"/>
    <protectedRange sqref="AE27" name="Range1_3_1"/>
  </protectedRanges>
  <mergeCells count="89">
    <mergeCell ref="C67:M68"/>
    <mergeCell ref="N67:N68"/>
    <mergeCell ref="A4:B4"/>
    <mergeCell ref="C4:H4"/>
    <mergeCell ref="I4:J4"/>
    <mergeCell ref="K4:R4"/>
    <mergeCell ref="Q5:R5"/>
    <mergeCell ref="A16:B16"/>
    <mergeCell ref="C16:H16"/>
    <mergeCell ref="I16:J16"/>
    <mergeCell ref="K16:R16"/>
    <mergeCell ref="A64:R64"/>
    <mergeCell ref="A40:B40"/>
    <mergeCell ref="C40:H40"/>
    <mergeCell ref="I40:J40"/>
    <mergeCell ref="K40:R40"/>
    <mergeCell ref="T4:V4"/>
    <mergeCell ref="Y10:Z10"/>
    <mergeCell ref="AB10:AC10"/>
    <mergeCell ref="AE10:AF10"/>
    <mergeCell ref="AE9:AF9"/>
    <mergeCell ref="Y6:AB6"/>
    <mergeCell ref="Y7:AB7"/>
    <mergeCell ref="Y9:Z9"/>
    <mergeCell ref="AB9:AC9"/>
    <mergeCell ref="AJ2:AL2"/>
    <mergeCell ref="Y3:AB3"/>
    <mergeCell ref="AD3:AF3"/>
    <mergeCell ref="AD4:AF4"/>
    <mergeCell ref="AK4:AN4"/>
    <mergeCell ref="Y4:AB4"/>
    <mergeCell ref="T16:V16"/>
    <mergeCell ref="Z26:AC26"/>
    <mergeCell ref="AK16:AN16"/>
    <mergeCell ref="Q17:R17"/>
    <mergeCell ref="Y17:AA17"/>
    <mergeCell ref="AD17:AE17"/>
    <mergeCell ref="Z22:AC22"/>
    <mergeCell ref="Z23:AC23"/>
    <mergeCell ref="Z24:AC24"/>
    <mergeCell ref="Z25:AC25"/>
    <mergeCell ref="AD16:AE16"/>
    <mergeCell ref="Z21:AC21"/>
    <mergeCell ref="Z35:AC35"/>
    <mergeCell ref="Z36:AC36"/>
    <mergeCell ref="Z37:AC37"/>
    <mergeCell ref="Z27:AC27"/>
    <mergeCell ref="A28:B28"/>
    <mergeCell ref="C28:H28"/>
    <mergeCell ref="I28:J28"/>
    <mergeCell ref="K28:R28"/>
    <mergeCell ref="Z28:AC28"/>
    <mergeCell ref="T28:V28"/>
    <mergeCell ref="AK28:AN28"/>
    <mergeCell ref="Q29:R29"/>
    <mergeCell ref="Z29:AC29"/>
    <mergeCell ref="Z30:AC30"/>
    <mergeCell ref="Z31:AC31"/>
    <mergeCell ref="Z40:AC40"/>
    <mergeCell ref="T40:V40"/>
    <mergeCell ref="AK52:AN52"/>
    <mergeCell ref="A63:R63"/>
    <mergeCell ref="Z49:AC49"/>
    <mergeCell ref="Z50:AC50"/>
    <mergeCell ref="Z51:AC51"/>
    <mergeCell ref="Z52:AC52"/>
    <mergeCell ref="Z53:AA53"/>
    <mergeCell ref="Y60:AF61"/>
    <mergeCell ref="AK40:AN40"/>
    <mergeCell ref="Q41:R41"/>
    <mergeCell ref="Z41:AC41"/>
    <mergeCell ref="Z42:AC42"/>
    <mergeCell ref="Z44:AC44"/>
    <mergeCell ref="Y64:AD64"/>
    <mergeCell ref="Y12:AB12"/>
    <mergeCell ref="AD12:AF12"/>
    <mergeCell ref="Y13:AA13"/>
    <mergeCell ref="AD13:AE13"/>
    <mergeCell ref="Y19:AF19"/>
    <mergeCell ref="Y15:AA15"/>
    <mergeCell ref="AD15:AE15"/>
    <mergeCell ref="Y14:AA14"/>
    <mergeCell ref="AD14:AE14"/>
    <mergeCell ref="Y16:AA16"/>
    <mergeCell ref="Z39:AC39"/>
    <mergeCell ref="Z38:AC38"/>
    <mergeCell ref="Z32:AC32"/>
    <mergeCell ref="Z33:AC33"/>
    <mergeCell ref="Z34:AC34"/>
  </mergeCells>
  <conditionalFormatting sqref="B18:B24 B30:B36 B54:B60 B6:B12 B42:B48">
    <cfRule type="cellIs" dxfId="381" priority="89" stopIfTrue="1" operator="equal">
      <formula>0</formula>
    </cfRule>
  </conditionalFormatting>
  <conditionalFormatting sqref="C13:H13 C25:H25 C37:H37 C49:H49 L25:Q25 L37:Q37 L49:Q49 J13 L13:Q13">
    <cfRule type="cellIs" dxfId="380" priority="88" stopIfTrue="1" operator="equal">
      <formula>0</formula>
    </cfRule>
  </conditionalFormatting>
  <conditionalFormatting sqref="J25">
    <cfRule type="cellIs" dxfId="379" priority="77" stopIfTrue="1" operator="equal">
      <formula>0</formula>
    </cfRule>
  </conditionalFormatting>
  <conditionalFormatting sqref="J37">
    <cfRule type="cellIs" dxfId="378" priority="76" stopIfTrue="1" operator="equal">
      <formula>0</formula>
    </cfRule>
  </conditionalFormatting>
  <conditionalFormatting sqref="J49">
    <cfRule type="cellIs" dxfId="377" priority="75" stopIfTrue="1" operator="equal">
      <formula>0</formula>
    </cfRule>
  </conditionalFormatting>
  <conditionalFormatting sqref="K25 K37 K49 K13">
    <cfRule type="cellIs" dxfId="376" priority="73" stopIfTrue="1" operator="equal">
      <formula>0</formula>
    </cfRule>
  </conditionalFormatting>
  <conditionalFormatting sqref="I13">
    <cfRule type="cellIs" dxfId="375" priority="72" stopIfTrue="1" operator="equal">
      <formula>0</formula>
    </cfRule>
  </conditionalFormatting>
  <conditionalFormatting sqref="I49">
    <cfRule type="cellIs" dxfId="374" priority="69" stopIfTrue="1" operator="equal">
      <formula>0</formula>
    </cfRule>
  </conditionalFormatting>
  <conditionalFormatting sqref="B61">
    <cfRule type="cellIs" dxfId="373" priority="67" stopIfTrue="1" operator="equal">
      <formula>0</formula>
    </cfRule>
  </conditionalFormatting>
  <conditionalFormatting sqref="B53">
    <cfRule type="cellIs" dxfId="372" priority="66" stopIfTrue="1" operator="equal">
      <formula>0</formula>
    </cfRule>
  </conditionalFormatting>
  <conditionalFormatting sqref="T13:V13">
    <cfRule type="cellIs" dxfId="371" priority="65" stopIfTrue="1" operator="equal">
      <formula>0</formula>
    </cfRule>
  </conditionalFormatting>
  <conditionalFormatting sqref="T25:V25">
    <cfRule type="cellIs" dxfId="370" priority="64" stopIfTrue="1" operator="equal">
      <formula>0</formula>
    </cfRule>
  </conditionalFormatting>
  <conditionalFormatting sqref="T37:V37">
    <cfRule type="cellIs" dxfId="369" priority="63" stopIfTrue="1" operator="equal">
      <formula>0</formula>
    </cfRule>
  </conditionalFormatting>
  <conditionalFormatting sqref="T49:V49">
    <cfRule type="cellIs" dxfId="368" priority="62" stopIfTrue="1" operator="equal">
      <formula>0</formula>
    </cfRule>
  </conditionalFormatting>
  <conditionalFormatting sqref="I37">
    <cfRule type="cellIs" dxfId="367" priority="51" stopIfTrue="1" operator="equal">
      <formula>0</formula>
    </cfRule>
  </conditionalFormatting>
  <conditionalFormatting sqref="I25">
    <cfRule type="cellIs" dxfId="366" priority="53" stopIfTrue="1" operator="equal">
      <formula>0</formula>
    </cfRule>
  </conditionalFormatting>
  <conditionalFormatting sqref="AB17">
    <cfRule type="cellIs" dxfId="365" priority="30" stopIfTrue="1" operator="lessThan">
      <formula>0</formula>
    </cfRule>
  </conditionalFormatting>
  <conditionalFormatting sqref="AE21:AF25 AE28:AF28 AF26 AE38:AF42 AE44:AF44 AE30:AF35 AF29">
    <cfRule type="cellIs" dxfId="364" priority="20" stopIfTrue="1" operator="equal">
      <formula>0</formula>
    </cfRule>
  </conditionalFormatting>
  <conditionalFormatting sqref="AE29">
    <cfRule type="cellIs" dxfId="363" priority="10" stopIfTrue="1" operator="equal">
      <formula>0</formula>
    </cfRule>
  </conditionalFormatting>
  <conditionalFormatting sqref="AE51:AF51 AE48:AF49 AE46:AF46">
    <cfRule type="cellIs" dxfId="362" priority="9" stopIfTrue="1" operator="equal">
      <formula>0</formula>
    </cfRule>
  </conditionalFormatting>
  <conditionalFormatting sqref="AE53:AF53">
    <cfRule type="cellIs" dxfId="361" priority="7" stopIfTrue="1" operator="equal">
      <formula>0</formula>
    </cfRule>
  </conditionalFormatting>
  <conditionalFormatting sqref="AE26">
    <cfRule type="cellIs" dxfId="360" priority="15" stopIfTrue="1" operator="equal">
      <formula>0</formula>
    </cfRule>
  </conditionalFormatting>
  <conditionalFormatting sqref="AE52:AF52">
    <cfRule type="cellIs" dxfId="359" priority="5" stopIfTrue="1" operator="equal">
      <formula>0</formula>
    </cfRule>
  </conditionalFormatting>
  <conditionalFormatting sqref="AE43:AF43">
    <cfRule type="cellIs" dxfId="358" priority="13" stopIfTrue="1" operator="equal">
      <formula>0</formula>
    </cfRule>
  </conditionalFormatting>
  <conditionalFormatting sqref="AE36:AF36">
    <cfRule type="cellIs" dxfId="357" priority="2" stopIfTrue="1" operator="equal">
      <formula>0</formula>
    </cfRule>
  </conditionalFormatting>
  <conditionalFormatting sqref="AE50:AF50">
    <cfRule type="cellIs" dxfId="356" priority="8" stopIfTrue="1" operator="equal">
      <formula>0</formula>
    </cfRule>
  </conditionalFormatting>
  <conditionalFormatting sqref="AE48:AF48">
    <cfRule type="expression" dxfId="355" priority="6" stopIfTrue="1">
      <formula>$AE$48:$AF$48=0</formula>
    </cfRule>
  </conditionalFormatting>
  <conditionalFormatting sqref="AE47:AF47">
    <cfRule type="cellIs" dxfId="354" priority="4" stopIfTrue="1" operator="equal">
      <formula>0</formula>
    </cfRule>
  </conditionalFormatting>
  <conditionalFormatting sqref="AE45:AF45">
    <cfRule type="cellIs" dxfId="353" priority="3" stopIfTrue="1" operator="equal">
      <formula>0</formula>
    </cfRule>
  </conditionalFormatting>
  <conditionalFormatting sqref="AE36:AF36">
    <cfRule type="expression" dxfId="352" priority="1" stopIfTrue="1">
      <formula>$AE$48:$AF$48=0</formula>
    </cfRule>
  </conditionalFormatting>
  <dataValidations count="6">
    <dataValidation allowBlank="1" showInputMessage="1" sqref="AB10" xr:uid="{E8E16E83-F9EA-4349-8006-22E5ACF579FA}"/>
    <dataValidation type="decimal" allowBlank="1" showInputMessage="1" showErrorMessage="1" sqref="AH14 AG13 AB13 AE27" xr:uid="{9A4B5990-8520-4561-B4A6-79EE9C132A4B}">
      <formula1>0</formula1>
      <formula2>300</formula2>
    </dataValidation>
    <dataValidation type="decimal" allowBlank="1" showInputMessage="1" showErrorMessage="1" sqref="AD7" xr:uid="{291558F2-DC23-4210-BFAC-BEDD451B7A73}">
      <formula1>0</formula1>
      <formula2>2</formula2>
    </dataValidation>
    <dataValidation type="decimal" allowBlank="1" showInputMessage="1" showErrorMessage="1" errorTitle="Invalid Data Type" error="Please enter a number between 0 and 24." sqref="C18:C24 C42:C48 C30:C36 C6:C12 C54:C60" xr:uid="{1816662E-4C75-4CCF-B7AA-B19520EBF9E6}">
      <formula1>0</formula1>
      <formula2>24</formula2>
    </dataValidation>
    <dataValidation type="date" allowBlank="1" showInputMessage="1" sqref="AE10" xr:uid="{EB2EC443-6EE8-46B2-96C6-1699C5DE993B}">
      <formula1>1</formula1>
      <formula2>73050</formula2>
    </dataValidation>
    <dataValidation type="list" allowBlank="1" showInputMessage="1" showErrorMessage="1" sqref="R54:R60" xr:uid="{5D7F7C64-0FF9-484B-86D8-3BC9E7ACDB64}">
      <formula1>$B$18:$B$24</formula1>
    </dataValidation>
  </dataValidations>
  <hyperlinks>
    <hyperlink ref="F65" r:id="rId1" display="http://web.uncg.edu/hrs/PolicyManuals/StaffManual/Section5/" xr:uid="{9B251706-263B-40EF-9EBA-8877AE303056}"/>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3E1196-6A99-4A9A-AA2D-FCA58A14D42F}">
          <x14:formula1>
            <xm:f>Validation!$B$18:$B$27</xm:f>
          </x14:formula1>
          <xm:sqref>R6:R12 R42:R48 R30:R36 R18:R24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79998168889431442"/>
    <pageSetUpPr fitToPage="1"/>
  </sheetPr>
  <dimension ref="A2:AT71"/>
  <sheetViews>
    <sheetView showGridLines="0" topLeftCell="A7" zoomScale="90" zoomScaleNormal="90" zoomScalePageLayoutView="40" workbookViewId="0">
      <selection activeCell="J42" sqref="J42"/>
    </sheetView>
  </sheetViews>
  <sheetFormatPr defaultColWidth="7.453125" defaultRowHeight="12.5"/>
  <cols>
    <col min="1" max="2" width="7.453125" style="2" customWidth="1"/>
    <col min="3" max="3" width="8.1796875" style="2" customWidth="1"/>
    <col min="4" max="7" width="8.453125" style="2" customWidth="1"/>
    <col min="8" max="8" width="7.54296875" style="2" customWidth="1"/>
    <col min="9" max="9" width="8.1796875" style="2" customWidth="1"/>
    <col min="10" max="10" width="8.81640625" style="2" customWidth="1"/>
    <col min="11" max="11" width="8.54296875" style="2" customWidth="1"/>
    <col min="12" max="13" width="7.1796875" style="2" customWidth="1"/>
    <col min="14" max="14" width="6.54296875" style="2" customWidth="1"/>
    <col min="15" max="15" width="6.1796875" style="2" customWidth="1"/>
    <col min="16" max="16" width="6.81640625" style="2" customWidth="1"/>
    <col min="17" max="17" width="5.7265625" style="2" customWidth="1"/>
    <col min="18" max="18" width="6.453125" style="2" customWidth="1"/>
    <col min="19" max="19" width="5.7265625" style="2" customWidth="1"/>
    <col min="20" max="20" width="8.81640625" style="2" bestFit="1" customWidth="1"/>
    <col min="21" max="21" width="2.54296875" style="2" customWidth="1"/>
    <col min="22" max="23" width="6" style="2" customWidth="1"/>
    <col min="24" max="24" width="7.81640625" style="2" bestFit="1" customWidth="1"/>
    <col min="25" max="26" width="2.1796875" style="2" customWidth="1"/>
    <col min="27" max="27" width="7.81640625" style="2" customWidth="1"/>
    <col min="28" max="28" width="7.453125" style="2" customWidth="1"/>
    <col min="29" max="29" width="3.81640625" style="2" customWidth="1"/>
    <col min="30" max="30" width="17.453125" style="2" customWidth="1"/>
    <col min="31" max="31" width="2.81640625" style="2" customWidth="1"/>
    <col min="32" max="34" width="7.453125" style="2" customWidth="1"/>
    <col min="35" max="35" width="2.54296875" style="2" customWidth="1"/>
    <col min="36" max="36" width="4.7265625" style="2" hidden="1" customWidth="1"/>
    <col min="37" max="37" width="4" style="2" hidden="1" customWidth="1"/>
    <col min="38" max="38" width="14.26953125" style="2" hidden="1" customWidth="1"/>
    <col min="39" max="39" width="8" style="2" hidden="1" customWidth="1"/>
    <col min="40" max="41" width="8.54296875" style="2" hidden="1" customWidth="1"/>
    <col min="42" max="42" width="7.453125" style="2" hidden="1" customWidth="1"/>
    <col min="43" max="43" width="3.453125" style="2" hidden="1" customWidth="1"/>
    <col min="44" max="44" width="7.453125" style="2" hidden="1" customWidth="1"/>
    <col min="45" max="45" width="7.453125" style="2" customWidth="1"/>
    <col min="46" max="16384" width="7.453125" style="2"/>
  </cols>
  <sheetData>
    <row r="2" spans="1:44" ht="13">
      <c r="U2" s="3"/>
      <c r="AK2" s="65"/>
      <c r="AL2" s="424" t="s">
        <v>277</v>
      </c>
      <c r="AM2" s="424"/>
      <c r="AN2" s="424"/>
      <c r="AO2" s="424"/>
      <c r="AP2" s="424"/>
      <c r="AQ2" s="285"/>
    </row>
    <row r="3" spans="1:44" ht="24.75" customHeight="1" thickBot="1">
      <c r="A3" s="3"/>
      <c r="B3" s="3"/>
      <c r="C3" s="3"/>
      <c r="D3" s="3"/>
      <c r="E3" s="3"/>
      <c r="F3" s="3"/>
      <c r="G3" s="3"/>
      <c r="H3" s="1"/>
      <c r="I3" s="1"/>
      <c r="J3" s="110"/>
      <c r="K3" s="45"/>
      <c r="L3" s="3"/>
      <c r="M3" s="3"/>
      <c r="N3" s="3"/>
      <c r="O3" s="3"/>
      <c r="P3" s="109"/>
      <c r="Q3" s="109"/>
      <c r="R3" s="109"/>
      <c r="S3" s="46"/>
      <c r="T3" s="3"/>
      <c r="U3" s="1"/>
      <c r="AA3" s="419" t="s">
        <v>16</v>
      </c>
      <c r="AB3" s="419"/>
      <c r="AC3" s="419"/>
      <c r="AD3" s="419"/>
      <c r="AE3" s="19"/>
      <c r="AF3" s="419" t="s">
        <v>17</v>
      </c>
      <c r="AG3" s="419"/>
      <c r="AH3" s="419"/>
      <c r="AI3" s="19"/>
      <c r="AJ3" s="19"/>
      <c r="AK3" s="67"/>
      <c r="AL3" s="68"/>
      <c r="AM3" s="69"/>
      <c r="AN3" s="69"/>
      <c r="AO3" s="69"/>
      <c r="AP3" s="70"/>
      <c r="AQ3" s="286"/>
    </row>
    <row r="4" spans="1:44" ht="12.75" customHeight="1" thickTop="1">
      <c r="A4" s="425" t="s">
        <v>22</v>
      </c>
      <c r="B4" s="425"/>
      <c r="C4" s="426" t="s">
        <v>185</v>
      </c>
      <c r="D4" s="427"/>
      <c r="E4" s="427"/>
      <c r="F4" s="427"/>
      <c r="G4" s="427"/>
      <c r="H4" s="427"/>
      <c r="I4" s="428"/>
      <c r="J4" s="429" t="s">
        <v>184</v>
      </c>
      <c r="K4" s="430"/>
      <c r="L4" s="431" t="s">
        <v>104</v>
      </c>
      <c r="M4" s="432"/>
      <c r="N4" s="432"/>
      <c r="O4" s="432"/>
      <c r="P4" s="432"/>
      <c r="Q4" s="432"/>
      <c r="R4" s="432"/>
      <c r="S4" s="432"/>
      <c r="T4" s="433"/>
      <c r="U4" s="48"/>
      <c r="V4" s="434" t="s">
        <v>115</v>
      </c>
      <c r="W4" s="435"/>
      <c r="X4" s="436"/>
      <c r="AA4" s="407" t="str">
        <f>'Timesheet Setup'!G7</f>
        <v xml:space="preserve">Spiro </v>
      </c>
      <c r="AB4" s="408"/>
      <c r="AC4" s="408"/>
      <c r="AD4" s="409"/>
      <c r="AE4" s="3"/>
      <c r="AF4" s="407">
        <f>'Timesheet Setup'!G9</f>
        <v>123456789</v>
      </c>
      <c r="AG4" s="408"/>
      <c r="AH4" s="409"/>
      <c r="AI4" s="3"/>
      <c r="AJ4" s="3"/>
      <c r="AK4" s="67"/>
      <c r="AL4" s="54" t="s">
        <v>22</v>
      </c>
      <c r="AM4" s="403" t="s">
        <v>78</v>
      </c>
      <c r="AN4" s="404"/>
      <c r="AO4" s="404"/>
      <c r="AP4" s="405"/>
      <c r="AQ4" s="286"/>
    </row>
    <row r="5" spans="1:44" ht="13">
      <c r="A5" s="54" t="s">
        <v>25</v>
      </c>
      <c r="B5" s="55" t="s">
        <v>26</v>
      </c>
      <c r="C5" s="54" t="s">
        <v>274</v>
      </c>
      <c r="D5" s="54" t="s">
        <v>88</v>
      </c>
      <c r="E5" s="54" t="s">
        <v>89</v>
      </c>
      <c r="F5" s="54" t="s">
        <v>90</v>
      </c>
      <c r="G5" s="54" t="s">
        <v>287</v>
      </c>
      <c r="H5" s="403" t="s">
        <v>94</v>
      </c>
      <c r="I5" s="479"/>
      <c r="J5" s="176" t="s">
        <v>102</v>
      </c>
      <c r="K5" s="175" t="s">
        <v>84</v>
      </c>
      <c r="L5" s="54" t="s">
        <v>183</v>
      </c>
      <c r="M5" s="281" t="s">
        <v>288</v>
      </c>
      <c r="N5" s="195" t="s">
        <v>5</v>
      </c>
      <c r="O5" s="54" t="s">
        <v>7</v>
      </c>
      <c r="P5" s="54" t="s">
        <v>14</v>
      </c>
      <c r="Q5" s="54" t="s">
        <v>11</v>
      </c>
      <c r="R5" s="54" t="s">
        <v>47</v>
      </c>
      <c r="S5" s="403" t="s">
        <v>94</v>
      </c>
      <c r="T5" s="405"/>
      <c r="U5" s="1"/>
      <c r="V5" s="112" t="s">
        <v>85</v>
      </c>
      <c r="W5" s="199" t="s">
        <v>110</v>
      </c>
      <c r="X5" s="197" t="s">
        <v>114</v>
      </c>
      <c r="AA5" s="406" t="s">
        <v>55</v>
      </c>
      <c r="AB5" s="406"/>
      <c r="AC5" s="406"/>
      <c r="AD5" s="406"/>
      <c r="AE5" s="20"/>
      <c r="AF5" s="51" t="s">
        <v>40</v>
      </c>
      <c r="AG5" s="51" t="s">
        <v>88</v>
      </c>
      <c r="AH5" s="51" t="s">
        <v>90</v>
      </c>
      <c r="AI5" s="3"/>
      <c r="AJ5" s="3"/>
      <c r="AK5" s="67"/>
      <c r="AL5" s="54" t="s">
        <v>25</v>
      </c>
      <c r="AM5" s="54" t="s">
        <v>79</v>
      </c>
      <c r="AN5" s="54" t="s">
        <v>80</v>
      </c>
      <c r="AO5" s="54" t="s">
        <v>85</v>
      </c>
      <c r="AP5" s="54" t="s">
        <v>89</v>
      </c>
      <c r="AQ5" s="286"/>
    </row>
    <row r="6" spans="1:44" ht="13">
      <c r="A6" s="56" t="s">
        <v>27</v>
      </c>
      <c r="B6" s="57">
        <f>IF(WEEKDAY(AD8)=1,AD8,0)</f>
        <v>43891</v>
      </c>
      <c r="C6" s="58"/>
      <c r="D6" s="102"/>
      <c r="E6" s="102"/>
      <c r="F6" s="102"/>
      <c r="G6" s="102"/>
      <c r="H6" s="102"/>
      <c r="I6" s="102"/>
      <c r="J6" s="113"/>
      <c r="K6" s="105"/>
      <c r="L6" s="102"/>
      <c r="M6" s="103"/>
      <c r="N6" s="103"/>
      <c r="O6" s="102"/>
      <c r="P6" s="102"/>
      <c r="Q6" s="102"/>
      <c r="R6" s="102"/>
      <c r="S6" s="102"/>
      <c r="T6" s="104"/>
      <c r="U6" s="6"/>
      <c r="V6" s="113"/>
      <c r="W6" s="200"/>
      <c r="X6" s="198"/>
      <c r="AA6" s="407">
        <f>'Timesheet Setup'!G11</f>
        <v>58401</v>
      </c>
      <c r="AB6" s="408"/>
      <c r="AC6" s="408"/>
      <c r="AD6" s="409"/>
      <c r="AE6" s="3"/>
      <c r="AF6" s="142">
        <f>'Timesheet Setup'!G13</f>
        <v>1</v>
      </c>
      <c r="AG6" s="142">
        <f>'Timesheet Setup'!G15</f>
        <v>0</v>
      </c>
      <c r="AH6" s="142">
        <f>'Timesheet Setup'!G17</f>
        <v>0</v>
      </c>
      <c r="AI6" s="3"/>
      <c r="AJ6" s="3"/>
      <c r="AK6" s="71"/>
      <c r="AL6" s="56" t="s">
        <v>27</v>
      </c>
      <c r="AM6" s="59">
        <f t="shared" ref="AM6:AM12" si="0">J6</f>
        <v>0</v>
      </c>
      <c r="AN6" s="59">
        <f t="shared" ref="AN6:AN12" si="1">L6</f>
        <v>0</v>
      </c>
      <c r="AO6" s="59">
        <f t="shared" ref="AO6:AO12" si="2">IF($W$13&gt;0,V6,0)</f>
        <v>0</v>
      </c>
      <c r="AP6" s="59">
        <f t="shared" ref="AP6:AP12" si="3">IF(E6&gt;8,8,E6)</f>
        <v>0</v>
      </c>
      <c r="AQ6" s="286"/>
    </row>
    <row r="7" spans="1:44" ht="13">
      <c r="A7" s="56" t="s">
        <v>28</v>
      </c>
      <c r="B7" s="57">
        <f>IF(WEEKDAY($AD$8)=2,$AD$8,IF(B6&lt;&gt;0,B6+1,0))</f>
        <v>43892</v>
      </c>
      <c r="C7" s="58"/>
      <c r="D7" s="102"/>
      <c r="E7" s="102"/>
      <c r="F7" s="102"/>
      <c r="G7" s="102"/>
      <c r="H7" s="102"/>
      <c r="I7" s="102"/>
      <c r="J7" s="113"/>
      <c r="K7" s="105"/>
      <c r="L7" s="102"/>
      <c r="M7" s="103"/>
      <c r="N7" s="103"/>
      <c r="O7" s="102"/>
      <c r="P7" s="102"/>
      <c r="Q7" s="102"/>
      <c r="R7" s="102"/>
      <c r="S7" s="102"/>
      <c r="T7" s="104"/>
      <c r="U7" s="6"/>
      <c r="V7" s="113"/>
      <c r="W7" s="200"/>
      <c r="X7" s="198"/>
      <c r="AA7" s="418" t="s">
        <v>92</v>
      </c>
      <c r="AB7" s="418"/>
      <c r="AC7" s="3"/>
      <c r="AD7" s="419" t="s">
        <v>75</v>
      </c>
      <c r="AE7" s="419"/>
      <c r="AF7" s="3"/>
      <c r="AG7" s="419" t="s">
        <v>76</v>
      </c>
      <c r="AH7" s="419"/>
      <c r="AI7" s="3"/>
      <c r="AJ7" s="3"/>
      <c r="AK7" s="71"/>
      <c r="AL7" s="56" t="s">
        <v>28</v>
      </c>
      <c r="AM7" s="59">
        <f t="shared" si="0"/>
        <v>0</v>
      </c>
      <c r="AN7" s="59">
        <f t="shared" si="1"/>
        <v>0</v>
      </c>
      <c r="AO7" s="59">
        <f t="shared" si="2"/>
        <v>0</v>
      </c>
      <c r="AP7" s="59">
        <f t="shared" si="3"/>
        <v>0</v>
      </c>
      <c r="AQ7" s="286"/>
    </row>
    <row r="8" spans="1:44" ht="13">
      <c r="A8" s="56" t="s">
        <v>29</v>
      </c>
      <c r="B8" s="57">
        <f>IF(WEEKDAY($AD$8)=3,$AD$8,IF(B7&lt;&gt;0,B7+1,0))</f>
        <v>43893</v>
      </c>
      <c r="C8" s="58"/>
      <c r="D8" s="102"/>
      <c r="E8" s="102"/>
      <c r="F8" s="102"/>
      <c r="G8" s="102"/>
      <c r="H8" s="102"/>
      <c r="I8" s="102"/>
      <c r="J8" s="113"/>
      <c r="K8" s="105"/>
      <c r="L8" s="102"/>
      <c r="M8" s="103"/>
      <c r="N8" s="103"/>
      <c r="O8" s="102"/>
      <c r="P8" s="102"/>
      <c r="Q8" s="102"/>
      <c r="R8" s="102"/>
      <c r="S8" s="102"/>
      <c r="T8" s="104"/>
      <c r="U8" s="6"/>
      <c r="V8" s="113"/>
      <c r="W8" s="200"/>
      <c r="X8" s="198"/>
      <c r="AA8" s="420" t="str">
        <f>Validation!B7</f>
        <v>April (2020)</v>
      </c>
      <c r="AB8" s="421"/>
      <c r="AC8" s="3"/>
      <c r="AD8" s="422">
        <f>VLOOKUP(AA8,Validation!B4:F15,2,FALSE)</f>
        <v>43891</v>
      </c>
      <c r="AE8" s="423"/>
      <c r="AF8" s="3"/>
      <c r="AG8" s="422">
        <f>VLOOKUP(AA8,Validation!B4:F15,4,FALSE)</f>
        <v>43918</v>
      </c>
      <c r="AH8" s="423"/>
      <c r="AI8" s="3"/>
      <c r="AJ8" s="3"/>
      <c r="AK8" s="71"/>
      <c r="AL8" s="56" t="s">
        <v>29</v>
      </c>
      <c r="AM8" s="59">
        <f t="shared" si="0"/>
        <v>0</v>
      </c>
      <c r="AN8" s="59">
        <f t="shared" si="1"/>
        <v>0</v>
      </c>
      <c r="AO8" s="59">
        <f t="shared" si="2"/>
        <v>0</v>
      </c>
      <c r="AP8" s="59">
        <f t="shared" si="3"/>
        <v>0</v>
      </c>
      <c r="AQ8" s="286"/>
    </row>
    <row r="9" spans="1:44" ht="13.5" thickBot="1">
      <c r="A9" s="56" t="s">
        <v>30</v>
      </c>
      <c r="B9" s="57">
        <f>IF(WEEKDAY($AD$8)=4,$AD$8,IF(B8&lt;&gt;0,B8+1,0))</f>
        <v>43894</v>
      </c>
      <c r="C9" s="58"/>
      <c r="D9" s="102"/>
      <c r="E9" s="102"/>
      <c r="F9" s="102"/>
      <c r="G9" s="102"/>
      <c r="H9" s="102"/>
      <c r="I9" s="102"/>
      <c r="J9" s="113"/>
      <c r="K9" s="105"/>
      <c r="L9" s="102"/>
      <c r="M9" s="103"/>
      <c r="N9" s="103"/>
      <c r="O9" s="102"/>
      <c r="P9" s="102"/>
      <c r="Q9" s="102"/>
      <c r="R9" s="102"/>
      <c r="S9" s="102"/>
      <c r="T9" s="104"/>
      <c r="U9" s="6"/>
      <c r="V9" s="113"/>
      <c r="W9" s="200"/>
      <c r="X9" s="198"/>
      <c r="AJ9" s="3"/>
      <c r="AK9" s="72"/>
      <c r="AL9" s="56" t="s">
        <v>30</v>
      </c>
      <c r="AM9" s="59">
        <f t="shared" si="0"/>
        <v>0</v>
      </c>
      <c r="AN9" s="59">
        <f t="shared" si="1"/>
        <v>0</v>
      </c>
      <c r="AO9" s="59">
        <f t="shared" si="2"/>
        <v>0</v>
      </c>
      <c r="AP9" s="59">
        <f t="shared" si="3"/>
        <v>0</v>
      </c>
      <c r="AQ9" s="286"/>
    </row>
    <row r="10" spans="1:44" ht="13.5" thickTop="1">
      <c r="A10" s="56" t="s">
        <v>31</v>
      </c>
      <c r="B10" s="57">
        <f>IF(WEEKDAY($AD$8)=5,$AD$8,IF(B9&lt;&gt;0,B9+1,0))</f>
        <v>43895</v>
      </c>
      <c r="C10" s="58"/>
      <c r="D10" s="102"/>
      <c r="E10" s="102"/>
      <c r="F10" s="102"/>
      <c r="G10" s="102"/>
      <c r="H10" s="102"/>
      <c r="I10" s="102"/>
      <c r="J10" s="113"/>
      <c r="K10" s="105"/>
      <c r="L10" s="102"/>
      <c r="M10" s="103"/>
      <c r="N10" s="103"/>
      <c r="O10" s="102"/>
      <c r="P10" s="102"/>
      <c r="Q10" s="102"/>
      <c r="R10" s="102"/>
      <c r="S10" s="102"/>
      <c r="T10" s="104"/>
      <c r="U10" s="6"/>
      <c r="V10" s="113"/>
      <c r="W10" s="200"/>
      <c r="X10" s="198"/>
      <c r="Z10" s="1"/>
      <c r="AA10" s="410" t="s">
        <v>179</v>
      </c>
      <c r="AB10" s="411"/>
      <c r="AC10" s="411"/>
      <c r="AD10" s="412"/>
      <c r="AE10" s="151"/>
      <c r="AF10" s="413" t="s">
        <v>115</v>
      </c>
      <c r="AG10" s="414"/>
      <c r="AH10" s="415"/>
      <c r="AI10" s="16"/>
      <c r="AJ10" s="3"/>
      <c r="AK10" s="71"/>
      <c r="AL10" s="56" t="s">
        <v>31</v>
      </c>
      <c r="AM10" s="59">
        <f t="shared" si="0"/>
        <v>0</v>
      </c>
      <c r="AN10" s="59">
        <f t="shared" si="1"/>
        <v>0</v>
      </c>
      <c r="AO10" s="59">
        <f t="shared" si="2"/>
        <v>0</v>
      </c>
      <c r="AP10" s="59">
        <f t="shared" si="3"/>
        <v>0</v>
      </c>
      <c r="AQ10" s="286"/>
    </row>
    <row r="11" spans="1:44" ht="13">
      <c r="A11" s="56" t="s">
        <v>32</v>
      </c>
      <c r="B11" s="57">
        <f>IF(WEEKDAY($AD$8)=6,$AD$8,IF(B10&lt;&gt;0,B10+1,0))</f>
        <v>43896</v>
      </c>
      <c r="C11" s="58"/>
      <c r="D11" s="102"/>
      <c r="E11" s="102"/>
      <c r="F11" s="102"/>
      <c r="G11" s="102"/>
      <c r="H11" s="102"/>
      <c r="I11" s="102"/>
      <c r="J11" s="113"/>
      <c r="K11" s="105"/>
      <c r="L11" s="102"/>
      <c r="M11" s="103"/>
      <c r="N11" s="103"/>
      <c r="O11" s="102"/>
      <c r="P11" s="102"/>
      <c r="Q11" s="102"/>
      <c r="R11" s="102"/>
      <c r="S11" s="102"/>
      <c r="T11" s="104"/>
      <c r="U11" s="6"/>
      <c r="V11" s="113"/>
      <c r="W11" s="200"/>
      <c r="X11" s="198"/>
      <c r="Z11" s="48"/>
      <c r="AA11" s="416" t="s">
        <v>158</v>
      </c>
      <c r="AB11" s="417"/>
      <c r="AC11" s="417"/>
      <c r="AD11" s="143">
        <f>March!AB17</f>
        <v>0</v>
      </c>
      <c r="AE11" s="152"/>
      <c r="AF11" s="416" t="s">
        <v>162</v>
      </c>
      <c r="AG11" s="417"/>
      <c r="AH11" s="143">
        <f>March!AF17</f>
        <v>0</v>
      </c>
      <c r="AI11" s="47"/>
      <c r="AK11" s="73"/>
      <c r="AL11" s="56" t="s">
        <v>32</v>
      </c>
      <c r="AM11" s="59">
        <f t="shared" si="0"/>
        <v>0</v>
      </c>
      <c r="AN11" s="59">
        <f t="shared" si="1"/>
        <v>0</v>
      </c>
      <c r="AO11" s="59">
        <f t="shared" si="2"/>
        <v>0</v>
      </c>
      <c r="AP11" s="59">
        <f t="shared" si="3"/>
        <v>0</v>
      </c>
      <c r="AQ11" s="286"/>
    </row>
    <row r="12" spans="1:44" ht="13">
      <c r="A12" s="56" t="s">
        <v>33</v>
      </c>
      <c r="B12" s="57">
        <f>IF(WEEKDAY($AD$8)=7,$AD$8,IF(B11&lt;&gt;0,B11+1,0))</f>
        <v>43897</v>
      </c>
      <c r="C12" s="58"/>
      <c r="D12" s="102"/>
      <c r="E12" s="102"/>
      <c r="F12" s="102"/>
      <c r="G12" s="102"/>
      <c r="H12" s="102"/>
      <c r="I12" s="102"/>
      <c r="J12" s="113"/>
      <c r="K12" s="105"/>
      <c r="L12" s="102"/>
      <c r="M12" s="103"/>
      <c r="N12" s="103"/>
      <c r="O12" s="102"/>
      <c r="P12" s="102"/>
      <c r="Q12" s="102"/>
      <c r="R12" s="102"/>
      <c r="S12" s="102"/>
      <c r="T12" s="104"/>
      <c r="U12" s="6"/>
      <c r="V12" s="113"/>
      <c r="W12" s="200"/>
      <c r="X12" s="198"/>
      <c r="Y12" s="3"/>
      <c r="Z12" s="1"/>
      <c r="AA12" s="401" t="s">
        <v>159</v>
      </c>
      <c r="AB12" s="402"/>
      <c r="AC12" s="402"/>
      <c r="AD12" s="99">
        <f>AG27</f>
        <v>0</v>
      </c>
      <c r="AE12" s="153"/>
      <c r="AF12" s="401" t="s">
        <v>166</v>
      </c>
      <c r="AG12" s="402"/>
      <c r="AH12" s="150">
        <f>AG43</f>
        <v>0</v>
      </c>
      <c r="AI12" s="47"/>
      <c r="AJ12" s="3"/>
      <c r="AK12" s="71"/>
      <c r="AL12" s="56" t="s">
        <v>33</v>
      </c>
      <c r="AM12" s="59">
        <f t="shared" si="0"/>
        <v>0</v>
      </c>
      <c r="AN12" s="59">
        <f t="shared" si="1"/>
        <v>0</v>
      </c>
      <c r="AO12" s="59">
        <f t="shared" si="2"/>
        <v>0</v>
      </c>
      <c r="AP12" s="59">
        <f t="shared" si="3"/>
        <v>0</v>
      </c>
      <c r="AQ12" s="286"/>
      <c r="AR12" s="5"/>
    </row>
    <row r="13" spans="1:44" ht="13">
      <c r="A13" s="196" t="s">
        <v>34</v>
      </c>
      <c r="B13" s="60"/>
      <c r="C13" s="61">
        <f t="shared" ref="C13:S13" si="4">SUMIF($B6:$B12,"&lt;&gt;0",C6:C12)</f>
        <v>0</v>
      </c>
      <c r="D13" s="61">
        <f t="shared" si="4"/>
        <v>0</v>
      </c>
      <c r="E13" s="61">
        <f t="shared" si="4"/>
        <v>0</v>
      </c>
      <c r="F13" s="61">
        <f t="shared" si="4"/>
        <v>0</v>
      </c>
      <c r="G13" s="61">
        <f t="shared" si="4"/>
        <v>0</v>
      </c>
      <c r="H13" s="61"/>
      <c r="I13" s="61"/>
      <c r="J13" s="101">
        <f>SUMIF($B6:$B12,"&lt;&gt;0",J6:J12)</f>
        <v>0</v>
      </c>
      <c r="K13" s="101">
        <f t="shared" si="4"/>
        <v>0</v>
      </c>
      <c r="L13" s="61">
        <f t="shared" si="4"/>
        <v>0</v>
      </c>
      <c r="M13" s="61">
        <f t="shared" si="4"/>
        <v>0</v>
      </c>
      <c r="N13" s="100">
        <f t="shared" si="4"/>
        <v>0</v>
      </c>
      <c r="O13" s="61">
        <f t="shared" si="4"/>
        <v>0</v>
      </c>
      <c r="P13" s="61">
        <f t="shared" si="4"/>
        <v>0</v>
      </c>
      <c r="Q13" s="61">
        <f t="shared" si="4"/>
        <v>0</v>
      </c>
      <c r="R13" s="61">
        <f t="shared" si="4"/>
        <v>0</v>
      </c>
      <c r="S13" s="61">
        <f t="shared" si="4"/>
        <v>0</v>
      </c>
      <c r="T13" s="61"/>
      <c r="U13" s="12"/>
      <c r="V13" s="114">
        <f>SUMIF($B6:$B12,"&lt;&gt;0",V6:V12)</f>
        <v>0</v>
      </c>
      <c r="W13" s="201">
        <f>SUMIF($B6:$B12,"&lt;&gt;0",W6:W12)</f>
        <v>0</v>
      </c>
      <c r="X13" s="201">
        <f>SUMIF($B6:$B12,"&lt;&gt;0",X6:X12)</f>
        <v>0</v>
      </c>
      <c r="Y13" s="1"/>
      <c r="Z13" s="6"/>
      <c r="AA13" s="401" t="s">
        <v>160</v>
      </c>
      <c r="AB13" s="402"/>
      <c r="AC13" s="402"/>
      <c r="AD13" s="99">
        <f>AG26</f>
        <v>0</v>
      </c>
      <c r="AE13" s="154"/>
      <c r="AF13" s="401" t="s">
        <v>163</v>
      </c>
      <c r="AG13" s="402"/>
      <c r="AH13" s="150">
        <f>AG43</f>
        <v>0</v>
      </c>
      <c r="AI13" s="3"/>
      <c r="AJ13" s="16"/>
      <c r="AK13" s="71"/>
      <c r="AL13" s="56" t="s">
        <v>34</v>
      </c>
      <c r="AM13" s="188">
        <f>SUM(AM6:AM12)</f>
        <v>0</v>
      </c>
      <c r="AN13" s="188">
        <f t="shared" ref="AN13:AP13" si="5">SUM(AN6:AN12)</f>
        <v>0</v>
      </c>
      <c r="AO13" s="188">
        <f t="shared" si="5"/>
        <v>0</v>
      </c>
      <c r="AP13" s="188">
        <f t="shared" si="5"/>
        <v>0</v>
      </c>
      <c r="AQ13" s="286"/>
    </row>
    <row r="14" spans="1:44" ht="13">
      <c r="U14" s="12"/>
      <c r="V14" s="48"/>
      <c r="W14" s="48"/>
      <c r="X14" s="48"/>
      <c r="Y14" s="48"/>
      <c r="AA14" s="401" t="s">
        <v>161</v>
      </c>
      <c r="AB14" s="402"/>
      <c r="AC14" s="402"/>
      <c r="AD14" s="150">
        <f>AG28</f>
        <v>0</v>
      </c>
      <c r="AE14" s="153"/>
      <c r="AF14" s="477" t="s">
        <v>114</v>
      </c>
      <c r="AG14" s="478"/>
      <c r="AH14" s="150">
        <f>AH57</f>
        <v>0</v>
      </c>
      <c r="AI14" s="3"/>
      <c r="AJ14" s="47"/>
      <c r="AK14" s="71"/>
      <c r="AL14" s="70"/>
      <c r="AM14" s="74"/>
      <c r="AN14" s="74"/>
      <c r="AO14" s="74"/>
      <c r="AP14" s="70"/>
      <c r="AQ14" s="286"/>
    </row>
    <row r="15" spans="1:44" ht="13.5" thickBot="1">
      <c r="A15" s="3"/>
      <c r="B15" s="186"/>
      <c r="C15" s="186"/>
      <c r="D15" s="186"/>
      <c r="E15" s="186"/>
      <c r="F15" s="186"/>
      <c r="G15" s="186"/>
      <c r="H15" s="280"/>
      <c r="I15" s="280"/>
      <c r="J15" s="186"/>
      <c r="K15" s="186"/>
      <c r="L15" s="186"/>
      <c r="M15" s="283"/>
      <c r="N15" s="186"/>
      <c r="O15" s="186"/>
      <c r="P15" s="186"/>
      <c r="Q15" s="186"/>
      <c r="R15" s="186"/>
      <c r="S15" s="186"/>
      <c r="T15" s="3"/>
      <c r="U15" s="6"/>
      <c r="V15" s="1"/>
      <c r="W15" s="1"/>
      <c r="X15" s="1"/>
      <c r="Y15" s="1"/>
      <c r="Z15" s="6"/>
      <c r="AA15" s="480" t="s">
        <v>291</v>
      </c>
      <c r="AB15" s="481"/>
      <c r="AC15" s="481"/>
      <c r="AD15" s="336">
        <f>SUM(AD11+AD12+AD13-AD14)</f>
        <v>0</v>
      </c>
      <c r="AE15" s="153"/>
      <c r="AF15" s="475" t="s">
        <v>164</v>
      </c>
      <c r="AG15" s="476"/>
      <c r="AH15" s="156">
        <f>(AH11+AH12)-(AH13+AH14)</f>
        <v>0</v>
      </c>
      <c r="AI15" s="3"/>
      <c r="AJ15" s="47"/>
      <c r="AK15" s="71"/>
      <c r="AL15" s="70"/>
      <c r="AM15" s="74"/>
      <c r="AN15" s="74"/>
      <c r="AO15" s="74"/>
      <c r="AP15" s="70"/>
      <c r="AQ15" s="286"/>
    </row>
    <row r="16" spans="1:44" ht="12.75" customHeight="1" thickTop="1">
      <c r="A16" s="425" t="s">
        <v>23</v>
      </c>
      <c r="B16" s="425"/>
      <c r="C16" s="426" t="s">
        <v>185</v>
      </c>
      <c r="D16" s="427"/>
      <c r="E16" s="427"/>
      <c r="F16" s="427"/>
      <c r="G16" s="427"/>
      <c r="H16" s="427"/>
      <c r="I16" s="428"/>
      <c r="J16" s="429" t="s">
        <v>184</v>
      </c>
      <c r="K16" s="430"/>
      <c r="L16" s="431" t="s">
        <v>104</v>
      </c>
      <c r="M16" s="432"/>
      <c r="N16" s="432"/>
      <c r="O16" s="432"/>
      <c r="P16" s="432"/>
      <c r="Q16" s="432"/>
      <c r="R16" s="432"/>
      <c r="S16" s="432"/>
      <c r="T16" s="433"/>
      <c r="U16" s="1"/>
      <c r="V16" s="434" t="s">
        <v>115</v>
      </c>
      <c r="W16" s="435"/>
      <c r="X16" s="436"/>
      <c r="Y16" s="6"/>
      <c r="Z16" s="6"/>
      <c r="AA16" s="416" t="s">
        <v>292</v>
      </c>
      <c r="AB16" s="417"/>
      <c r="AC16" s="417"/>
      <c r="AD16" s="143">
        <f>'Timesheet Setup'!G21</f>
        <v>0</v>
      </c>
      <c r="AE16" s="7"/>
      <c r="AF16" s="334"/>
      <c r="AG16" s="334"/>
      <c r="AH16" s="335"/>
      <c r="AI16" s="3"/>
      <c r="AJ16" s="3"/>
      <c r="AK16" s="71"/>
      <c r="AL16" s="54" t="s">
        <v>23</v>
      </c>
      <c r="AM16" s="403" t="s">
        <v>78</v>
      </c>
      <c r="AN16" s="404"/>
      <c r="AO16" s="404"/>
      <c r="AP16" s="405"/>
      <c r="AQ16" s="286"/>
    </row>
    <row r="17" spans="1:43" ht="12.75" customHeight="1">
      <c r="A17" s="54" t="s">
        <v>25</v>
      </c>
      <c r="B17" s="55" t="s">
        <v>26</v>
      </c>
      <c r="C17" s="54" t="s">
        <v>274</v>
      </c>
      <c r="D17" s="54" t="s">
        <v>88</v>
      </c>
      <c r="E17" s="54" t="s">
        <v>89</v>
      </c>
      <c r="F17" s="54" t="s">
        <v>90</v>
      </c>
      <c r="G17" s="54" t="s">
        <v>287</v>
      </c>
      <c r="H17" s="403" t="s">
        <v>94</v>
      </c>
      <c r="I17" s="479"/>
      <c r="J17" s="176" t="s">
        <v>102</v>
      </c>
      <c r="K17" s="175" t="s">
        <v>84</v>
      </c>
      <c r="L17" s="54" t="s">
        <v>183</v>
      </c>
      <c r="M17" s="281" t="s">
        <v>288</v>
      </c>
      <c r="N17" s="281" t="s">
        <v>5</v>
      </c>
      <c r="O17" s="54" t="s">
        <v>7</v>
      </c>
      <c r="P17" s="54" t="s">
        <v>14</v>
      </c>
      <c r="Q17" s="54" t="s">
        <v>11</v>
      </c>
      <c r="R17" s="54" t="s">
        <v>47</v>
      </c>
      <c r="S17" s="403" t="s">
        <v>94</v>
      </c>
      <c r="T17" s="405"/>
      <c r="U17" s="1"/>
      <c r="V17" s="112" t="s">
        <v>85</v>
      </c>
      <c r="W17" s="199" t="s">
        <v>110</v>
      </c>
      <c r="X17" s="197" t="s">
        <v>114</v>
      </c>
      <c r="Z17" s="6"/>
      <c r="AA17" s="401" t="s">
        <v>284</v>
      </c>
      <c r="AB17" s="402"/>
      <c r="AC17" s="402"/>
      <c r="AD17" s="143">
        <f>AG54</f>
        <v>0</v>
      </c>
      <c r="AE17" s="7"/>
      <c r="AF17" s="334"/>
      <c r="AG17" s="334"/>
      <c r="AH17" s="335"/>
      <c r="AI17" s="3"/>
      <c r="AJ17" s="3"/>
      <c r="AK17" s="75"/>
      <c r="AL17" s="54" t="s">
        <v>25</v>
      </c>
      <c r="AM17" s="54" t="s">
        <v>79</v>
      </c>
      <c r="AN17" s="54" t="s">
        <v>80</v>
      </c>
      <c r="AO17" s="54" t="s">
        <v>85</v>
      </c>
      <c r="AP17" s="54" t="s">
        <v>89</v>
      </c>
      <c r="AQ17" s="286"/>
    </row>
    <row r="18" spans="1:43" ht="13">
      <c r="A18" s="53" t="s">
        <v>27</v>
      </c>
      <c r="B18" s="63">
        <f>IF(B12&lt;&gt;0,IF(SUM(B12+1)&gt;$AG$8,0, SUM(B12+1)),0)</f>
        <v>43898</v>
      </c>
      <c r="C18" s="58"/>
      <c r="D18" s="102"/>
      <c r="E18" s="102"/>
      <c r="F18" s="102"/>
      <c r="G18" s="102"/>
      <c r="H18" s="102"/>
      <c r="I18" s="102"/>
      <c r="J18" s="174"/>
      <c r="K18" s="105"/>
      <c r="L18" s="102"/>
      <c r="M18" s="102"/>
      <c r="N18" s="102"/>
      <c r="O18" s="102"/>
      <c r="P18" s="102"/>
      <c r="Q18" s="102"/>
      <c r="R18" s="102"/>
      <c r="S18" s="102"/>
      <c r="T18" s="104"/>
      <c r="U18" s="3"/>
      <c r="V18" s="113"/>
      <c r="W18" s="200"/>
      <c r="X18" s="198"/>
      <c r="Y18" s="6"/>
      <c r="Z18" s="6"/>
      <c r="AA18" s="401" t="s">
        <v>285</v>
      </c>
      <c r="AB18" s="402"/>
      <c r="AC18" s="402"/>
      <c r="AD18" s="143">
        <f>AG55</f>
        <v>0</v>
      </c>
      <c r="AE18" s="7"/>
      <c r="AF18" s="334"/>
      <c r="AG18" s="334"/>
      <c r="AH18" s="335"/>
      <c r="AI18" s="3"/>
      <c r="AJ18" s="3"/>
      <c r="AK18" s="75"/>
      <c r="AL18" s="56" t="s">
        <v>27</v>
      </c>
      <c r="AM18" s="59">
        <f t="shared" ref="AM18:AM24" si="6">J18</f>
        <v>0</v>
      </c>
      <c r="AN18" s="59">
        <f t="shared" ref="AN18:AN24" si="7">L18</f>
        <v>0</v>
      </c>
      <c r="AO18" s="59">
        <f t="shared" ref="AO18:AO24" si="8">IF($W$13&gt;0,V18,0)</f>
        <v>0</v>
      </c>
      <c r="AP18" s="59">
        <f t="shared" ref="AP18:AP24" si="9">IF(E18&gt;8,8,E18)</f>
        <v>0</v>
      </c>
      <c r="AQ18" s="286"/>
    </row>
    <row r="19" spans="1:43" ht="13.5" thickBot="1">
      <c r="A19" s="53" t="s">
        <v>28</v>
      </c>
      <c r="B19" s="63">
        <f t="shared" ref="B19:B24" si="10">IF(B18&lt;&gt;0,IF(SUM(B18+1)&gt;$AG$8,0, SUM(B18+1)),0)</f>
        <v>43899</v>
      </c>
      <c r="C19" s="58"/>
      <c r="D19" s="102"/>
      <c r="E19" s="102"/>
      <c r="F19" s="102"/>
      <c r="G19" s="102"/>
      <c r="H19" s="102"/>
      <c r="I19" s="102"/>
      <c r="J19" s="174"/>
      <c r="K19" s="105"/>
      <c r="L19" s="102"/>
      <c r="M19" s="102"/>
      <c r="N19" s="102"/>
      <c r="O19" s="102"/>
      <c r="P19" s="102"/>
      <c r="Q19" s="102"/>
      <c r="R19" s="102"/>
      <c r="S19" s="102"/>
      <c r="T19" s="104"/>
      <c r="U19" s="3"/>
      <c r="V19" s="113"/>
      <c r="W19" s="200"/>
      <c r="X19" s="198"/>
      <c r="Y19" s="6"/>
      <c r="Z19" s="6"/>
      <c r="AA19" s="480" t="s">
        <v>286</v>
      </c>
      <c r="AB19" s="481"/>
      <c r="AC19" s="481"/>
      <c r="AD19" s="337">
        <f>(AD17-AD18)+AD16</f>
        <v>0</v>
      </c>
      <c r="AE19" s="7"/>
      <c r="AF19" s="334"/>
      <c r="AG19" s="334"/>
      <c r="AH19" s="335"/>
      <c r="AI19" s="3"/>
      <c r="AJ19" s="49"/>
      <c r="AK19" s="71"/>
      <c r="AL19" s="56" t="s">
        <v>28</v>
      </c>
      <c r="AM19" s="59">
        <f t="shared" si="6"/>
        <v>0</v>
      </c>
      <c r="AN19" s="59">
        <f t="shared" si="7"/>
        <v>0</v>
      </c>
      <c r="AO19" s="59">
        <f t="shared" si="8"/>
        <v>0</v>
      </c>
      <c r="AP19" s="59">
        <f t="shared" si="9"/>
        <v>0</v>
      </c>
      <c r="AQ19" s="286"/>
    </row>
    <row r="20" spans="1:43" ht="14" thickTop="1" thickBot="1">
      <c r="A20" s="53" t="s">
        <v>29</v>
      </c>
      <c r="B20" s="63">
        <f t="shared" si="10"/>
        <v>43900</v>
      </c>
      <c r="C20" s="58"/>
      <c r="D20" s="102"/>
      <c r="E20" s="102"/>
      <c r="F20" s="102"/>
      <c r="G20" s="102"/>
      <c r="H20" s="102"/>
      <c r="I20" s="102"/>
      <c r="J20" s="174"/>
      <c r="K20" s="105"/>
      <c r="L20" s="102"/>
      <c r="M20" s="102"/>
      <c r="N20" s="102"/>
      <c r="O20" s="102"/>
      <c r="P20" s="102"/>
      <c r="Q20" s="102"/>
      <c r="R20" s="102"/>
      <c r="S20" s="102"/>
      <c r="T20" s="104"/>
      <c r="U20" s="3"/>
      <c r="V20" s="113"/>
      <c r="W20" s="200"/>
      <c r="X20" s="198"/>
      <c r="Y20" s="6"/>
      <c r="Z20" s="6"/>
      <c r="AE20" s="3"/>
      <c r="AF20" s="3"/>
      <c r="AG20" s="3"/>
      <c r="AH20" s="3"/>
      <c r="AI20" s="49"/>
      <c r="AJ20" s="3"/>
      <c r="AK20" s="71"/>
      <c r="AL20" s="56" t="s">
        <v>29</v>
      </c>
      <c r="AM20" s="59">
        <f t="shared" si="6"/>
        <v>0</v>
      </c>
      <c r="AN20" s="59">
        <f t="shared" si="7"/>
        <v>0</v>
      </c>
      <c r="AO20" s="59">
        <f t="shared" si="8"/>
        <v>0</v>
      </c>
      <c r="AP20" s="59">
        <f t="shared" si="9"/>
        <v>0</v>
      </c>
      <c r="AQ20" s="286"/>
    </row>
    <row r="21" spans="1:43" ht="14.5" thickTop="1">
      <c r="A21" s="53" t="s">
        <v>30</v>
      </c>
      <c r="B21" s="63">
        <f t="shared" si="10"/>
        <v>43901</v>
      </c>
      <c r="C21" s="58"/>
      <c r="D21" s="102"/>
      <c r="E21" s="102"/>
      <c r="F21" s="102"/>
      <c r="G21" s="102"/>
      <c r="H21" s="102"/>
      <c r="I21" s="102"/>
      <c r="J21" s="174"/>
      <c r="K21" s="105"/>
      <c r="L21" s="102"/>
      <c r="M21" s="102"/>
      <c r="N21" s="102"/>
      <c r="O21" s="102"/>
      <c r="P21" s="102"/>
      <c r="Q21" s="102"/>
      <c r="R21" s="102"/>
      <c r="S21" s="102"/>
      <c r="T21" s="104"/>
      <c r="U21" s="3"/>
      <c r="V21" s="113"/>
      <c r="W21" s="200"/>
      <c r="X21" s="198"/>
      <c r="Y21" s="6"/>
      <c r="Z21" s="6"/>
      <c r="AA21" s="497" t="s">
        <v>0</v>
      </c>
      <c r="AB21" s="498"/>
      <c r="AC21" s="498"/>
      <c r="AD21" s="498"/>
      <c r="AE21" s="498"/>
      <c r="AF21" s="498"/>
      <c r="AG21" s="498"/>
      <c r="AH21" s="499"/>
      <c r="AI21" s="3"/>
      <c r="AJ21" s="7"/>
      <c r="AK21" s="71"/>
      <c r="AL21" s="56" t="s">
        <v>30</v>
      </c>
      <c r="AM21" s="59">
        <f t="shared" si="6"/>
        <v>0</v>
      </c>
      <c r="AN21" s="59">
        <f t="shared" si="7"/>
        <v>0</v>
      </c>
      <c r="AO21" s="59">
        <f t="shared" si="8"/>
        <v>0</v>
      </c>
      <c r="AP21" s="59">
        <f t="shared" si="9"/>
        <v>0</v>
      </c>
      <c r="AQ21" s="286"/>
    </row>
    <row r="22" spans="1:43" ht="14.5" thickBot="1">
      <c r="A22" s="53" t="s">
        <v>31</v>
      </c>
      <c r="B22" s="63">
        <f t="shared" si="10"/>
        <v>43902</v>
      </c>
      <c r="C22" s="58"/>
      <c r="D22" s="102"/>
      <c r="E22" s="102"/>
      <c r="F22" s="102"/>
      <c r="G22" s="102"/>
      <c r="H22" s="102"/>
      <c r="I22" s="102"/>
      <c r="J22" s="174"/>
      <c r="K22" s="105"/>
      <c r="L22" s="102"/>
      <c r="M22" s="102"/>
      <c r="N22" s="102"/>
      <c r="O22" s="102"/>
      <c r="P22" s="102"/>
      <c r="Q22" s="102"/>
      <c r="R22" s="102"/>
      <c r="S22" s="102"/>
      <c r="T22" s="104"/>
      <c r="U22" s="3"/>
      <c r="V22" s="113"/>
      <c r="W22" s="200"/>
      <c r="X22" s="198"/>
      <c r="Y22" s="6"/>
      <c r="Z22" s="6"/>
      <c r="AA22" s="288" t="s">
        <v>87</v>
      </c>
      <c r="AB22" s="289" t="s">
        <v>1</v>
      </c>
      <c r="AC22" s="290"/>
      <c r="AD22" s="290"/>
      <c r="AE22" s="291"/>
      <c r="AF22" s="292" t="s">
        <v>2</v>
      </c>
      <c r="AG22" s="293" t="s">
        <v>3</v>
      </c>
      <c r="AH22" s="294" t="s">
        <v>91</v>
      </c>
      <c r="AI22" s="7"/>
      <c r="AJ22" s="3"/>
      <c r="AK22" s="71"/>
      <c r="AL22" s="56" t="s">
        <v>31</v>
      </c>
      <c r="AM22" s="59">
        <f t="shared" si="6"/>
        <v>0</v>
      </c>
      <c r="AN22" s="59">
        <f t="shared" si="7"/>
        <v>0</v>
      </c>
      <c r="AO22" s="59">
        <f t="shared" si="8"/>
        <v>0</v>
      </c>
      <c r="AP22" s="59">
        <f t="shared" si="9"/>
        <v>0</v>
      </c>
      <c r="AQ22" s="286"/>
    </row>
    <row r="23" spans="1:43" ht="14.5" thickTop="1">
      <c r="A23" s="53" t="s">
        <v>32</v>
      </c>
      <c r="B23" s="63">
        <f t="shared" si="10"/>
        <v>43903</v>
      </c>
      <c r="C23" s="58"/>
      <c r="D23" s="102"/>
      <c r="E23" s="102"/>
      <c r="F23" s="102"/>
      <c r="G23" s="102"/>
      <c r="H23" s="102"/>
      <c r="I23" s="102"/>
      <c r="J23" s="174"/>
      <c r="K23" s="105"/>
      <c r="L23" s="102"/>
      <c r="M23" s="102"/>
      <c r="N23" s="102"/>
      <c r="O23" s="102"/>
      <c r="P23" s="102"/>
      <c r="Q23" s="102"/>
      <c r="R23" s="102"/>
      <c r="S23" s="102"/>
      <c r="T23" s="104"/>
      <c r="U23" s="3"/>
      <c r="V23" s="113"/>
      <c r="W23" s="200"/>
      <c r="X23" s="198"/>
      <c r="Y23" s="12"/>
      <c r="Z23" s="6"/>
      <c r="AA23" s="295" t="s">
        <v>42</v>
      </c>
      <c r="AB23" s="491" t="s">
        <v>19</v>
      </c>
      <c r="AC23" s="492"/>
      <c r="AD23" s="492"/>
      <c r="AE23" s="493"/>
      <c r="AF23" s="296" t="s">
        <v>88</v>
      </c>
      <c r="AG23" s="297">
        <f>IF($AG$6=10,D$13+D$25+D$37+D$49+D$61,0)</f>
        <v>0</v>
      </c>
      <c r="AH23" s="298">
        <f>AG23</f>
        <v>0</v>
      </c>
      <c r="AI23" s="3"/>
      <c r="AJ23" s="3"/>
      <c r="AK23" s="71"/>
      <c r="AL23" s="56" t="s">
        <v>32</v>
      </c>
      <c r="AM23" s="59">
        <f t="shared" si="6"/>
        <v>0</v>
      </c>
      <c r="AN23" s="59">
        <f t="shared" si="7"/>
        <v>0</v>
      </c>
      <c r="AO23" s="59">
        <f t="shared" si="8"/>
        <v>0</v>
      </c>
      <c r="AP23" s="59">
        <f t="shared" si="9"/>
        <v>0</v>
      </c>
      <c r="AQ23" s="286"/>
    </row>
    <row r="24" spans="1:43" ht="14">
      <c r="A24" s="53" t="s">
        <v>33</v>
      </c>
      <c r="B24" s="63">
        <f t="shared" si="10"/>
        <v>43904</v>
      </c>
      <c r="C24" s="58"/>
      <c r="D24" s="102"/>
      <c r="E24" s="102"/>
      <c r="F24" s="102"/>
      <c r="G24" s="102"/>
      <c r="H24" s="102"/>
      <c r="I24" s="102"/>
      <c r="J24" s="174"/>
      <c r="K24" s="105"/>
      <c r="L24" s="102"/>
      <c r="M24" s="102"/>
      <c r="N24" s="102"/>
      <c r="O24" s="102"/>
      <c r="P24" s="102"/>
      <c r="Q24" s="102"/>
      <c r="R24" s="102"/>
      <c r="S24" s="102"/>
      <c r="T24" s="104"/>
      <c r="U24" s="3"/>
      <c r="V24" s="113"/>
      <c r="W24" s="200"/>
      <c r="X24" s="198"/>
      <c r="Y24" s="12"/>
      <c r="Z24" s="12"/>
      <c r="AA24" s="299" t="s">
        <v>41</v>
      </c>
      <c r="AB24" s="485" t="s">
        <v>20</v>
      </c>
      <c r="AC24" s="486"/>
      <c r="AD24" s="486"/>
      <c r="AE24" s="487"/>
      <c r="AF24" s="300" t="s">
        <v>88</v>
      </c>
      <c r="AG24" s="301">
        <f>IF($AG$6=15,D$13+D$25+D$37+D$49+D$61,0)</f>
        <v>0</v>
      </c>
      <c r="AH24" s="302">
        <f>AG24</f>
        <v>0</v>
      </c>
      <c r="AI24" s="3"/>
      <c r="AJ24" s="3"/>
      <c r="AK24" s="71"/>
      <c r="AL24" s="56" t="s">
        <v>33</v>
      </c>
      <c r="AM24" s="59">
        <f t="shared" si="6"/>
        <v>0</v>
      </c>
      <c r="AN24" s="59">
        <f t="shared" si="7"/>
        <v>0</v>
      </c>
      <c r="AO24" s="59">
        <f t="shared" si="8"/>
        <v>0</v>
      </c>
      <c r="AP24" s="59">
        <f t="shared" si="9"/>
        <v>0</v>
      </c>
      <c r="AQ24" s="286"/>
    </row>
    <row r="25" spans="1:43" ht="14.5" thickBot="1">
      <c r="A25" s="62" t="s">
        <v>34</v>
      </c>
      <c r="B25" s="52"/>
      <c r="C25" s="61">
        <f>SUMIF($B18:$B24,"&lt;&gt;0",C18:C24)</f>
        <v>0</v>
      </c>
      <c r="D25" s="61">
        <f t="shared" ref="D25:S25" si="11">SUMIF($B18:$B24,"&lt;&gt;0",D18:D24)</f>
        <v>0</v>
      </c>
      <c r="E25" s="61">
        <f t="shared" si="11"/>
        <v>0</v>
      </c>
      <c r="F25" s="61">
        <f t="shared" si="11"/>
        <v>0</v>
      </c>
      <c r="G25" s="61">
        <f t="shared" si="11"/>
        <v>0</v>
      </c>
      <c r="H25" s="61"/>
      <c r="I25" s="61"/>
      <c r="J25" s="101">
        <f t="shared" si="11"/>
        <v>0</v>
      </c>
      <c r="K25" s="101">
        <f t="shared" si="11"/>
        <v>0</v>
      </c>
      <c r="L25" s="61">
        <f t="shared" si="11"/>
        <v>0</v>
      </c>
      <c r="M25" s="61">
        <f t="shared" si="11"/>
        <v>0</v>
      </c>
      <c r="N25" s="61">
        <f t="shared" si="11"/>
        <v>0</v>
      </c>
      <c r="O25" s="61">
        <f t="shared" si="11"/>
        <v>0</v>
      </c>
      <c r="P25" s="61">
        <f t="shared" si="11"/>
        <v>0</v>
      </c>
      <c r="Q25" s="61">
        <f t="shared" si="11"/>
        <v>0</v>
      </c>
      <c r="R25" s="61">
        <f t="shared" si="11"/>
        <v>0</v>
      </c>
      <c r="S25" s="61">
        <f t="shared" si="11"/>
        <v>0</v>
      </c>
      <c r="T25" s="61"/>
      <c r="U25" s="3"/>
      <c r="V25" s="114">
        <f>SUMIF($B18:$B24,"&lt;&gt;0",V18:V24)</f>
        <v>0</v>
      </c>
      <c r="W25" s="201">
        <f>SUMIF($B18:$B24,"&lt;&gt;0",W18:W24)</f>
        <v>0</v>
      </c>
      <c r="X25" s="201">
        <f>SUMIF($B18:$B24,"&lt;&gt;0",X18:X24)</f>
        <v>0</v>
      </c>
      <c r="Y25" s="6"/>
      <c r="Z25" s="12"/>
      <c r="AA25" s="303" t="s">
        <v>43</v>
      </c>
      <c r="AB25" s="494" t="s">
        <v>21</v>
      </c>
      <c r="AC25" s="495"/>
      <c r="AD25" s="495"/>
      <c r="AE25" s="496"/>
      <c r="AF25" s="304" t="s">
        <v>88</v>
      </c>
      <c r="AG25" s="305">
        <f>IF($AG$6=25,D$13+D$25+D$37+D$49+D$61,0)</f>
        <v>0</v>
      </c>
      <c r="AH25" s="306">
        <f>AG25</f>
        <v>0</v>
      </c>
      <c r="AI25" s="3"/>
      <c r="AJ25" s="3"/>
      <c r="AK25" s="71"/>
      <c r="AL25" s="56" t="s">
        <v>34</v>
      </c>
      <c r="AM25" s="188">
        <f>SUM(AM18:AM24)</f>
        <v>0</v>
      </c>
      <c r="AN25" s="188">
        <f t="shared" ref="AN25:AP25" si="12">SUM(AN18:AN24)</f>
        <v>0</v>
      </c>
      <c r="AO25" s="188">
        <f t="shared" si="12"/>
        <v>0</v>
      </c>
      <c r="AP25" s="188">
        <f t="shared" si="12"/>
        <v>0</v>
      </c>
      <c r="AQ25" s="286"/>
    </row>
    <row r="26" spans="1:43" ht="14.5" thickTop="1">
      <c r="U26" s="3"/>
      <c r="V26" s="1"/>
      <c r="W26" s="1"/>
      <c r="X26" s="1"/>
      <c r="Y26" s="1"/>
      <c r="Z26" s="6"/>
      <c r="AA26" s="307" t="s">
        <v>39</v>
      </c>
      <c r="AB26" s="491" t="s">
        <v>18</v>
      </c>
      <c r="AC26" s="492"/>
      <c r="AD26" s="492"/>
      <c r="AE26" s="493"/>
      <c r="AF26" s="296" t="s">
        <v>102</v>
      </c>
      <c r="AG26" s="297">
        <f>IF(SUM(C13+D13+E13+G13)&lt;=40,AM13+AP13,AP13)+
IF(SUM(C25+D25+E25+G25)&lt;=40,AM25+AP25,AP25)+
IF(SUM(C37+D37+E37+G37)&lt;=40,AM37+AP37,AP37)+
IF(SUM(C49+D49+E49+G49)&lt;=40,AM49+AP49,AP49)+
IF(SUM(C61+D61+E61+G61)&lt;=40,AM61+AP61,AP61)</f>
        <v>0</v>
      </c>
      <c r="AH26" s="298">
        <f>AG26</f>
        <v>0</v>
      </c>
      <c r="AI26" s="3"/>
      <c r="AJ26" s="3"/>
      <c r="AK26" s="71"/>
      <c r="AL26" s="70"/>
      <c r="AM26" s="70"/>
      <c r="AN26" s="70"/>
      <c r="AO26" s="70"/>
      <c r="AP26" s="70"/>
      <c r="AQ26" s="286"/>
    </row>
    <row r="27" spans="1:43" ht="14.5" thickBot="1">
      <c r="A27" s="3"/>
      <c r="B27" s="3"/>
      <c r="C27" s="3"/>
      <c r="D27" s="3"/>
      <c r="E27" s="3"/>
      <c r="F27" s="3"/>
      <c r="G27" s="3"/>
      <c r="H27" s="3"/>
      <c r="I27" s="3"/>
      <c r="J27" s="111"/>
      <c r="K27" s="16"/>
      <c r="L27" s="111"/>
      <c r="M27" s="111"/>
      <c r="N27" s="111"/>
      <c r="O27" s="111"/>
      <c r="P27" s="111"/>
      <c r="Q27" s="111"/>
      <c r="R27" s="111"/>
      <c r="S27" s="111"/>
      <c r="T27" s="3"/>
      <c r="U27" s="3"/>
      <c r="V27" s="3"/>
      <c r="W27" s="3"/>
      <c r="X27" s="3"/>
      <c r="Y27" s="3"/>
      <c r="Z27" s="1"/>
      <c r="AA27" s="308" t="s">
        <v>38</v>
      </c>
      <c r="AB27" s="485" t="s">
        <v>15</v>
      </c>
      <c r="AC27" s="486"/>
      <c r="AD27" s="486"/>
      <c r="AE27" s="487"/>
      <c r="AF27" s="300" t="s">
        <v>102</v>
      </c>
      <c r="AG27" s="301">
        <f>IF($C$13+$D$13+$E$13+G13&gt;40,(AM13)*1.5,0)+
IF($C$25+$D$25+$E$25+G25&gt;40,(AM25)*1.5,0)+
IF($C$37+$D$37+$E$37+G37&gt;40,(AM37)*1.5,0)+
IF($C$49+$D$49+$E$49+G49&gt;40,(AM49)*1.5,0)+
IF($C$61+$D$61+$E$61+G61&gt;40,(AM61)*1.5,0)</f>
        <v>0</v>
      </c>
      <c r="AH27" s="302">
        <f>IF(AG27&gt;0,AG27/1.5,0)</f>
        <v>0</v>
      </c>
      <c r="AI27" s="3"/>
      <c r="AJ27" s="3"/>
      <c r="AK27" s="71"/>
      <c r="AL27" s="70"/>
      <c r="AM27" s="68"/>
      <c r="AN27" s="68"/>
      <c r="AO27" s="68"/>
      <c r="AP27" s="70"/>
      <c r="AQ27" s="286"/>
    </row>
    <row r="28" spans="1:43" ht="12.75" customHeight="1" thickTop="1">
      <c r="A28" s="425" t="s">
        <v>24</v>
      </c>
      <c r="B28" s="425"/>
      <c r="C28" s="426" t="s">
        <v>185</v>
      </c>
      <c r="D28" s="427"/>
      <c r="E28" s="427"/>
      <c r="F28" s="427"/>
      <c r="G28" s="427"/>
      <c r="H28" s="427"/>
      <c r="I28" s="428"/>
      <c r="J28" s="429" t="s">
        <v>184</v>
      </c>
      <c r="K28" s="430"/>
      <c r="L28" s="431" t="s">
        <v>104</v>
      </c>
      <c r="M28" s="432"/>
      <c r="N28" s="432"/>
      <c r="O28" s="432"/>
      <c r="P28" s="432"/>
      <c r="Q28" s="432"/>
      <c r="R28" s="432"/>
      <c r="S28" s="432"/>
      <c r="T28" s="433"/>
      <c r="U28" s="3"/>
      <c r="V28" s="434" t="s">
        <v>115</v>
      </c>
      <c r="W28" s="435"/>
      <c r="X28" s="436"/>
      <c r="Y28" s="3"/>
      <c r="Z28" s="3"/>
      <c r="AA28" s="309" t="s">
        <v>57</v>
      </c>
      <c r="AB28" s="485" t="s">
        <v>53</v>
      </c>
      <c r="AC28" s="486"/>
      <c r="AD28" s="486"/>
      <c r="AE28" s="487"/>
      <c r="AF28" s="300" t="s">
        <v>183</v>
      </c>
      <c r="AG28" s="310">
        <f>AN13+AN25+AN37+AN49+AN61</f>
        <v>0</v>
      </c>
      <c r="AH28" s="302">
        <f>AG28</f>
        <v>0</v>
      </c>
      <c r="AI28" s="3"/>
      <c r="AJ28" s="3"/>
      <c r="AK28" s="71"/>
      <c r="AL28" s="54" t="s">
        <v>24</v>
      </c>
      <c r="AM28" s="403" t="s">
        <v>78</v>
      </c>
      <c r="AN28" s="404"/>
      <c r="AO28" s="404"/>
      <c r="AP28" s="405"/>
      <c r="AQ28" s="286"/>
    </row>
    <row r="29" spans="1:43" ht="14.25" customHeight="1" thickBot="1">
      <c r="A29" s="54" t="s">
        <v>25</v>
      </c>
      <c r="B29" s="55" t="s">
        <v>26</v>
      </c>
      <c r="C29" s="54" t="s">
        <v>274</v>
      </c>
      <c r="D29" s="54" t="s">
        <v>88</v>
      </c>
      <c r="E29" s="54" t="s">
        <v>89</v>
      </c>
      <c r="F29" s="54" t="s">
        <v>90</v>
      </c>
      <c r="G29" s="54" t="s">
        <v>287</v>
      </c>
      <c r="H29" s="403" t="s">
        <v>94</v>
      </c>
      <c r="I29" s="479"/>
      <c r="J29" s="176" t="s">
        <v>102</v>
      </c>
      <c r="K29" s="175" t="s">
        <v>84</v>
      </c>
      <c r="L29" s="54" t="s">
        <v>183</v>
      </c>
      <c r="M29" s="281" t="s">
        <v>288</v>
      </c>
      <c r="N29" s="281" t="s">
        <v>5</v>
      </c>
      <c r="O29" s="54" t="s">
        <v>7</v>
      </c>
      <c r="P29" s="54" t="s">
        <v>14</v>
      </c>
      <c r="Q29" s="54" t="s">
        <v>11</v>
      </c>
      <c r="R29" s="54" t="s">
        <v>47</v>
      </c>
      <c r="S29" s="403" t="s">
        <v>94</v>
      </c>
      <c r="T29" s="405"/>
      <c r="U29" s="1"/>
      <c r="V29" s="112" t="s">
        <v>85</v>
      </c>
      <c r="W29" s="199" t="s">
        <v>110</v>
      </c>
      <c r="X29" s="197" t="s">
        <v>114</v>
      </c>
      <c r="Z29" s="3"/>
      <c r="AA29" s="311">
        <v>75</v>
      </c>
      <c r="AB29" s="482" t="s">
        <v>46</v>
      </c>
      <c r="AC29" s="483"/>
      <c r="AD29" s="483"/>
      <c r="AE29" s="484"/>
      <c r="AF29" s="312"/>
      <c r="AG29" s="312"/>
      <c r="AH29" s="313"/>
      <c r="AI29" s="3"/>
      <c r="AJ29" s="3"/>
      <c r="AK29" s="71"/>
      <c r="AL29" s="54" t="s">
        <v>25</v>
      </c>
      <c r="AM29" s="54" t="s">
        <v>79</v>
      </c>
      <c r="AN29" s="54" t="s">
        <v>80</v>
      </c>
      <c r="AO29" s="54" t="s">
        <v>85</v>
      </c>
      <c r="AP29" s="54" t="s">
        <v>89</v>
      </c>
      <c r="AQ29" s="286"/>
    </row>
    <row r="30" spans="1:43" ht="15" thickTop="1" thickBot="1">
      <c r="A30" s="53" t="s">
        <v>27</v>
      </c>
      <c r="B30" s="63">
        <f>IF(B24&lt;&gt;0,IF(SUM(B24+1)&gt;$AG$8,0, SUM(B24+1)),0)</f>
        <v>43905</v>
      </c>
      <c r="C30" s="58"/>
      <c r="D30" s="102"/>
      <c r="E30" s="102"/>
      <c r="F30" s="102"/>
      <c r="G30" s="102"/>
      <c r="H30" s="102"/>
      <c r="I30" s="102"/>
      <c r="J30" s="174"/>
      <c r="K30" s="105"/>
      <c r="L30" s="102"/>
      <c r="M30" s="102"/>
      <c r="N30" s="102"/>
      <c r="O30" s="102"/>
      <c r="P30" s="102"/>
      <c r="Q30" s="102"/>
      <c r="R30" s="102"/>
      <c r="S30" s="102"/>
      <c r="T30" s="104"/>
      <c r="U30" s="3"/>
      <c r="V30" s="113"/>
      <c r="W30" s="200"/>
      <c r="X30" s="198"/>
      <c r="Y30" s="3"/>
      <c r="AA30" s="314" t="s">
        <v>74</v>
      </c>
      <c r="AB30" s="488" t="s">
        <v>93</v>
      </c>
      <c r="AC30" s="489"/>
      <c r="AD30" s="489"/>
      <c r="AE30" s="490"/>
      <c r="AF30" s="315" t="s">
        <v>89</v>
      </c>
      <c r="AG30" s="316">
        <f>SUM($E$13+E25+E37+E49+E61)</f>
        <v>0</v>
      </c>
      <c r="AH30" s="317">
        <f>AG30</f>
        <v>0</v>
      </c>
      <c r="AI30" s="3"/>
      <c r="AJ30" s="3"/>
      <c r="AK30" s="71"/>
      <c r="AL30" s="56" t="s">
        <v>27</v>
      </c>
      <c r="AM30" s="59">
        <f t="shared" ref="AM30:AM36" si="13">J30</f>
        <v>0</v>
      </c>
      <c r="AN30" s="59">
        <f t="shared" ref="AN30:AN36" si="14">L30</f>
        <v>0</v>
      </c>
      <c r="AO30" s="59">
        <f t="shared" ref="AO30:AO36" si="15">IF($W$13&gt;0,V30,0)</f>
        <v>0</v>
      </c>
      <c r="AP30" s="59">
        <f t="shared" ref="AP30:AP36" si="16">IF(E30&gt;8,8,E30)</f>
        <v>0</v>
      </c>
      <c r="AQ30" s="286"/>
    </row>
    <row r="31" spans="1:43" ht="14.5" thickTop="1">
      <c r="A31" s="53" t="s">
        <v>28</v>
      </c>
      <c r="B31" s="63">
        <f t="shared" ref="B31:B36" si="17">IF(B30&lt;&gt;0,IF(SUM(B30+1)&gt;$AG$8,0, SUM(B30+1)),0)</f>
        <v>43906</v>
      </c>
      <c r="C31" s="58"/>
      <c r="D31" s="102"/>
      <c r="E31" s="102"/>
      <c r="F31" s="102"/>
      <c r="G31" s="102"/>
      <c r="H31" s="102"/>
      <c r="I31" s="102"/>
      <c r="J31" s="174"/>
      <c r="K31" s="105"/>
      <c r="L31" s="102"/>
      <c r="M31" s="102"/>
      <c r="N31" s="102"/>
      <c r="O31" s="102"/>
      <c r="P31" s="102"/>
      <c r="Q31" s="102"/>
      <c r="R31" s="102"/>
      <c r="S31" s="102"/>
      <c r="T31" s="104"/>
      <c r="U31" s="3"/>
      <c r="V31" s="113"/>
      <c r="W31" s="200"/>
      <c r="X31" s="198"/>
      <c r="Y31" s="3"/>
      <c r="Z31" s="3"/>
      <c r="AA31" s="318" t="s">
        <v>61</v>
      </c>
      <c r="AB31" s="491" t="s">
        <v>58</v>
      </c>
      <c r="AC31" s="492"/>
      <c r="AD31" s="492"/>
      <c r="AE31" s="493"/>
      <c r="AF31" s="296" t="s">
        <v>90</v>
      </c>
      <c r="AG31" s="297">
        <f>IF($AH$6=94,F$13+F$25+F$37+F$49+F$61,0)</f>
        <v>0</v>
      </c>
      <c r="AH31" s="298">
        <f>AG31</f>
        <v>0</v>
      </c>
      <c r="AI31" s="3"/>
      <c r="AJ31" s="3"/>
      <c r="AK31" s="71"/>
      <c r="AL31" s="56" t="s">
        <v>28</v>
      </c>
      <c r="AM31" s="59">
        <f t="shared" si="13"/>
        <v>0</v>
      </c>
      <c r="AN31" s="59">
        <f t="shared" si="14"/>
        <v>0</v>
      </c>
      <c r="AO31" s="59">
        <f t="shared" si="15"/>
        <v>0</v>
      </c>
      <c r="AP31" s="59">
        <f t="shared" si="16"/>
        <v>0</v>
      </c>
      <c r="AQ31" s="286"/>
    </row>
    <row r="32" spans="1:43" ht="14">
      <c r="A32" s="53" t="s">
        <v>29</v>
      </c>
      <c r="B32" s="63">
        <f t="shared" si="17"/>
        <v>43907</v>
      </c>
      <c r="C32" s="58"/>
      <c r="D32" s="102"/>
      <c r="E32" s="102"/>
      <c r="F32" s="102"/>
      <c r="G32" s="102"/>
      <c r="H32" s="102"/>
      <c r="I32" s="102"/>
      <c r="J32" s="174"/>
      <c r="K32" s="105"/>
      <c r="L32" s="102"/>
      <c r="M32" s="102"/>
      <c r="N32" s="102"/>
      <c r="O32" s="102"/>
      <c r="P32" s="102"/>
      <c r="Q32" s="102"/>
      <c r="R32" s="102"/>
      <c r="S32" s="102"/>
      <c r="T32" s="104"/>
      <c r="U32" s="3"/>
      <c r="V32" s="113"/>
      <c r="W32" s="200"/>
      <c r="X32" s="198"/>
      <c r="Y32" s="3"/>
      <c r="Z32" s="3"/>
      <c r="AA32" s="319" t="s">
        <v>62</v>
      </c>
      <c r="AB32" s="485" t="s">
        <v>59</v>
      </c>
      <c r="AC32" s="486"/>
      <c r="AD32" s="486"/>
      <c r="AE32" s="487"/>
      <c r="AF32" s="300" t="s">
        <v>90</v>
      </c>
      <c r="AG32" s="301">
        <f>IF($AH$6=2,F$13+F$25+F$37+F$49+F$61,0)</f>
        <v>0</v>
      </c>
      <c r="AH32" s="302">
        <f>AG32</f>
        <v>0</v>
      </c>
      <c r="AI32" s="3"/>
      <c r="AJ32" s="3"/>
      <c r="AK32" s="71"/>
      <c r="AL32" s="56" t="s">
        <v>29</v>
      </c>
      <c r="AM32" s="59">
        <f t="shared" si="13"/>
        <v>0</v>
      </c>
      <c r="AN32" s="59">
        <f t="shared" si="14"/>
        <v>0</v>
      </c>
      <c r="AO32" s="59">
        <f t="shared" si="15"/>
        <v>0</v>
      </c>
      <c r="AP32" s="59">
        <f t="shared" si="16"/>
        <v>0</v>
      </c>
      <c r="AQ32" s="286"/>
    </row>
    <row r="33" spans="1:46" ht="14">
      <c r="A33" s="53" t="s">
        <v>30</v>
      </c>
      <c r="B33" s="63">
        <f t="shared" si="17"/>
        <v>43908</v>
      </c>
      <c r="C33" s="58"/>
      <c r="D33" s="102"/>
      <c r="E33" s="102"/>
      <c r="F33" s="102"/>
      <c r="G33" s="102"/>
      <c r="H33" s="102"/>
      <c r="I33" s="102"/>
      <c r="J33" s="174"/>
      <c r="K33" s="105"/>
      <c r="L33" s="102"/>
      <c r="M33" s="102"/>
      <c r="N33" s="102"/>
      <c r="O33" s="102"/>
      <c r="P33" s="102"/>
      <c r="Q33" s="102"/>
      <c r="R33" s="102"/>
      <c r="S33" s="102"/>
      <c r="T33" s="104"/>
      <c r="U33" s="3"/>
      <c r="V33" s="113"/>
      <c r="W33" s="200"/>
      <c r="X33" s="198"/>
      <c r="Y33" s="3"/>
      <c r="Z33" s="3"/>
      <c r="AA33" s="319" t="s">
        <v>63</v>
      </c>
      <c r="AB33" s="485" t="s">
        <v>60</v>
      </c>
      <c r="AC33" s="486"/>
      <c r="AD33" s="486"/>
      <c r="AE33" s="487"/>
      <c r="AF33" s="300" t="s">
        <v>90</v>
      </c>
      <c r="AG33" s="301">
        <f>IF($AH$6=3,F$13+F$25+F$37+F$49+F$61,0)</f>
        <v>0</v>
      </c>
      <c r="AH33" s="302">
        <f>AG33</f>
        <v>0</v>
      </c>
      <c r="AI33" s="3"/>
      <c r="AJ33" s="3"/>
      <c r="AK33" s="71"/>
      <c r="AL33" s="56" t="s">
        <v>30</v>
      </c>
      <c r="AM33" s="59">
        <f t="shared" si="13"/>
        <v>0</v>
      </c>
      <c r="AN33" s="59">
        <f t="shared" si="14"/>
        <v>0</v>
      </c>
      <c r="AO33" s="59">
        <f t="shared" si="15"/>
        <v>0</v>
      </c>
      <c r="AP33" s="59">
        <f t="shared" si="16"/>
        <v>0</v>
      </c>
      <c r="AQ33" s="286"/>
    </row>
    <row r="34" spans="1:46" ht="14">
      <c r="A34" s="53" t="s">
        <v>31</v>
      </c>
      <c r="B34" s="63">
        <f t="shared" si="17"/>
        <v>43909</v>
      </c>
      <c r="C34" s="58"/>
      <c r="D34" s="102"/>
      <c r="E34" s="102"/>
      <c r="F34" s="102"/>
      <c r="G34" s="102"/>
      <c r="H34" s="102"/>
      <c r="I34" s="102"/>
      <c r="J34" s="174"/>
      <c r="K34" s="105"/>
      <c r="L34" s="102"/>
      <c r="M34" s="102"/>
      <c r="N34" s="102"/>
      <c r="O34" s="102"/>
      <c r="P34" s="102"/>
      <c r="Q34" s="102"/>
      <c r="R34" s="102"/>
      <c r="S34" s="102"/>
      <c r="T34" s="104"/>
      <c r="U34" s="3"/>
      <c r="V34" s="113"/>
      <c r="W34" s="200"/>
      <c r="X34" s="198"/>
      <c r="Y34" s="3"/>
      <c r="Z34" s="3"/>
      <c r="AA34" s="319" t="s">
        <v>64</v>
      </c>
      <c r="AB34" s="485" t="s">
        <v>69</v>
      </c>
      <c r="AC34" s="486"/>
      <c r="AD34" s="486"/>
      <c r="AE34" s="487"/>
      <c r="AF34" s="300" t="s">
        <v>99</v>
      </c>
      <c r="AG34" s="301">
        <f>SUMIFS(H:H,I:I,"CB 1.5",B:B,"&lt;&gt;0")*1.5</f>
        <v>0</v>
      </c>
      <c r="AH34" s="302">
        <f>AG34/1.5</f>
        <v>0</v>
      </c>
      <c r="AI34" s="3"/>
      <c r="AJ34" s="3"/>
      <c r="AK34" s="71"/>
      <c r="AL34" s="56" t="s">
        <v>31</v>
      </c>
      <c r="AM34" s="59">
        <f t="shared" si="13"/>
        <v>0</v>
      </c>
      <c r="AN34" s="59">
        <f t="shared" si="14"/>
        <v>0</v>
      </c>
      <c r="AO34" s="59">
        <f t="shared" si="15"/>
        <v>0</v>
      </c>
      <c r="AP34" s="59">
        <f t="shared" si="16"/>
        <v>0</v>
      </c>
      <c r="AQ34" s="286"/>
    </row>
    <row r="35" spans="1:46" ht="14.5" thickBot="1">
      <c r="A35" s="53" t="s">
        <v>32</v>
      </c>
      <c r="B35" s="63">
        <f t="shared" si="17"/>
        <v>43910</v>
      </c>
      <c r="C35" s="58"/>
      <c r="D35" s="102"/>
      <c r="E35" s="102"/>
      <c r="F35" s="102"/>
      <c r="G35" s="102"/>
      <c r="H35" s="102"/>
      <c r="I35" s="102"/>
      <c r="J35" s="174"/>
      <c r="K35" s="105"/>
      <c r="L35" s="102"/>
      <c r="M35" s="102"/>
      <c r="N35" s="102"/>
      <c r="O35" s="102"/>
      <c r="P35" s="102"/>
      <c r="Q35" s="102"/>
      <c r="R35" s="102"/>
      <c r="S35" s="102"/>
      <c r="T35" s="104"/>
      <c r="U35" s="3"/>
      <c r="V35" s="113"/>
      <c r="W35" s="200"/>
      <c r="X35" s="198"/>
      <c r="Y35" s="3"/>
      <c r="Z35" s="3"/>
      <c r="AA35" s="320" t="s">
        <v>68</v>
      </c>
      <c r="AB35" s="494" t="s">
        <v>70</v>
      </c>
      <c r="AC35" s="495"/>
      <c r="AD35" s="495"/>
      <c r="AE35" s="496"/>
      <c r="AF35" s="304" t="s">
        <v>100</v>
      </c>
      <c r="AG35" s="305">
        <f>SUMIFS(H:H,I:I,"CB 1.0",B:B,"&lt;&gt;0")</f>
        <v>0</v>
      </c>
      <c r="AH35" s="306">
        <f>AG35</f>
        <v>0</v>
      </c>
      <c r="AI35" s="3"/>
      <c r="AJ35" s="3"/>
      <c r="AK35" s="71"/>
      <c r="AL35" s="56" t="s">
        <v>32</v>
      </c>
      <c r="AM35" s="59">
        <f t="shared" si="13"/>
        <v>0</v>
      </c>
      <c r="AN35" s="59">
        <f t="shared" si="14"/>
        <v>0</v>
      </c>
      <c r="AO35" s="59">
        <f t="shared" si="15"/>
        <v>0</v>
      </c>
      <c r="AP35" s="59">
        <f t="shared" si="16"/>
        <v>0</v>
      </c>
      <c r="AQ35" s="286"/>
    </row>
    <row r="36" spans="1:46" ht="14.5" thickTop="1">
      <c r="A36" s="53" t="s">
        <v>33</v>
      </c>
      <c r="B36" s="63">
        <f t="shared" si="17"/>
        <v>43911</v>
      </c>
      <c r="C36" s="58"/>
      <c r="D36" s="102"/>
      <c r="E36" s="102"/>
      <c r="F36" s="102"/>
      <c r="G36" s="102"/>
      <c r="H36" s="102"/>
      <c r="I36" s="102"/>
      <c r="J36" s="174"/>
      <c r="K36" s="105"/>
      <c r="L36" s="102"/>
      <c r="M36" s="102"/>
      <c r="N36" s="102"/>
      <c r="O36" s="102"/>
      <c r="P36" s="102"/>
      <c r="Q36" s="102"/>
      <c r="R36" s="102"/>
      <c r="S36" s="102"/>
      <c r="T36" s="104"/>
      <c r="U36" s="3"/>
      <c r="V36" s="113"/>
      <c r="W36" s="200"/>
      <c r="X36" s="198"/>
      <c r="Y36" s="3"/>
      <c r="Z36" s="3"/>
      <c r="AA36" s="321" t="s">
        <v>48</v>
      </c>
      <c r="AB36" s="491" t="s">
        <v>50</v>
      </c>
      <c r="AC36" s="492"/>
      <c r="AD36" s="492"/>
      <c r="AE36" s="493"/>
      <c r="AF36" s="296" t="s">
        <v>52</v>
      </c>
      <c r="AG36" s="297">
        <f>IF(SUM(C13,D13,E13,G13)&lt;=(40),K13)+
IF(SUM(C25,D25,E25,G25)&lt;=40,K25)+
IF(SUM(C37,D37,E37,G37)&lt;=40,K37)+
IF(SUM(C49,D49,E49,G49)&lt;=40,K49)+
IF(SUM(C61,D61,E61,G61)&lt;=40,K61)</f>
        <v>0</v>
      </c>
      <c r="AH36" s="298">
        <f>AG36</f>
        <v>0</v>
      </c>
      <c r="AI36" s="3"/>
      <c r="AJ36" s="3"/>
      <c r="AK36" s="71"/>
      <c r="AL36" s="56" t="s">
        <v>33</v>
      </c>
      <c r="AM36" s="59">
        <f t="shared" si="13"/>
        <v>0</v>
      </c>
      <c r="AN36" s="59">
        <f t="shared" si="14"/>
        <v>0</v>
      </c>
      <c r="AO36" s="59">
        <f t="shared" si="15"/>
        <v>0</v>
      </c>
      <c r="AP36" s="59">
        <f t="shared" si="16"/>
        <v>0</v>
      </c>
      <c r="AQ36" s="286"/>
    </row>
    <row r="37" spans="1:46" ht="14.5" thickBot="1">
      <c r="A37" s="62" t="s">
        <v>34</v>
      </c>
      <c r="B37" s="52"/>
      <c r="C37" s="61">
        <f>SUMIF($B30:$B36,"&lt;&gt;0",C30:C36)</f>
        <v>0</v>
      </c>
      <c r="D37" s="61">
        <f t="shared" ref="D37:S37" si="18">SUMIF($B30:$B36,"&lt;&gt;0",D30:D36)</f>
        <v>0</v>
      </c>
      <c r="E37" s="61">
        <f t="shared" si="18"/>
        <v>0</v>
      </c>
      <c r="F37" s="61">
        <f t="shared" si="18"/>
        <v>0</v>
      </c>
      <c r="G37" s="61">
        <f t="shared" si="18"/>
        <v>0</v>
      </c>
      <c r="H37" s="61"/>
      <c r="I37" s="61"/>
      <c r="J37" s="101">
        <f t="shared" si="18"/>
        <v>0</v>
      </c>
      <c r="K37" s="101">
        <f t="shared" si="18"/>
        <v>0</v>
      </c>
      <c r="L37" s="61">
        <f t="shared" si="18"/>
        <v>0</v>
      </c>
      <c r="M37" s="61">
        <f t="shared" si="18"/>
        <v>0</v>
      </c>
      <c r="N37" s="61">
        <f t="shared" si="18"/>
        <v>0</v>
      </c>
      <c r="O37" s="61">
        <f t="shared" si="18"/>
        <v>0</v>
      </c>
      <c r="P37" s="61">
        <f t="shared" si="18"/>
        <v>0</v>
      </c>
      <c r="Q37" s="61">
        <f t="shared" si="18"/>
        <v>0</v>
      </c>
      <c r="R37" s="61">
        <f t="shared" si="18"/>
        <v>0</v>
      </c>
      <c r="S37" s="61">
        <f t="shared" si="18"/>
        <v>0</v>
      </c>
      <c r="T37" s="61"/>
      <c r="U37" s="3"/>
      <c r="V37" s="114">
        <f>SUMIF($B30:$B36,"&lt;&gt;0",V30:V36)</f>
        <v>0</v>
      </c>
      <c r="W37" s="201">
        <f>SUMIF($B30:$B36,"&lt;&gt;0",W30:W36)</f>
        <v>0</v>
      </c>
      <c r="X37" s="201">
        <f>SUMIF($B30:$B36,"&lt;&gt;0",X30:X36)</f>
        <v>0</v>
      </c>
      <c r="Y37" s="3"/>
      <c r="Z37" s="3"/>
      <c r="AA37" s="322" t="s">
        <v>49</v>
      </c>
      <c r="AB37" s="494" t="s">
        <v>51</v>
      </c>
      <c r="AC37" s="495"/>
      <c r="AD37" s="495"/>
      <c r="AE37" s="496"/>
      <c r="AF37" s="323" t="s">
        <v>52</v>
      </c>
      <c r="AG37" s="305">
        <f>IF($C$13+$D$13+$E$13+G13&gt;40,(K13)*1.5,0)+
IF($C$25+$D$25+$E$25+G25&gt;40,(K25)*1.5,0)+
IF($C$37+$D$37+$E$37+G37&gt;40,(K37)*1.5,0)+
IF($C$49+$D$49+$E$49+G49&gt;40,(K49)*1.5,0)+
IF($C$61+$D$61+$E$61+G61&gt;40,(K61)*1.5,0)</f>
        <v>0</v>
      </c>
      <c r="AH37" s="306">
        <f>AG37/1.5</f>
        <v>0</v>
      </c>
      <c r="AI37" s="3"/>
      <c r="AJ37" s="3"/>
      <c r="AK37" s="71"/>
      <c r="AL37" s="56" t="s">
        <v>34</v>
      </c>
      <c r="AM37" s="188">
        <f>SUM(AM30:AM36)</f>
        <v>0</v>
      </c>
      <c r="AN37" s="188">
        <f t="shared" ref="AN37:AP37" si="19">SUM(AN30:AN36)</f>
        <v>0</v>
      </c>
      <c r="AO37" s="188">
        <f t="shared" si="19"/>
        <v>0</v>
      </c>
      <c r="AP37" s="188">
        <f t="shared" si="19"/>
        <v>0</v>
      </c>
      <c r="AQ37" s="286"/>
    </row>
    <row r="38" spans="1:46" s="3" customFormat="1" ht="14.5" thickTop="1">
      <c r="A38" s="2"/>
      <c r="B38" s="2"/>
      <c r="C38" s="2"/>
      <c r="D38" s="2"/>
      <c r="E38" s="2"/>
      <c r="F38" s="2"/>
      <c r="G38" s="2"/>
      <c r="H38" s="2"/>
      <c r="I38" s="2"/>
      <c r="J38" s="2"/>
      <c r="K38" s="2"/>
      <c r="L38" s="2"/>
      <c r="M38" s="2"/>
      <c r="N38" s="2"/>
      <c r="O38" s="2"/>
      <c r="P38" s="2"/>
      <c r="Q38" s="2"/>
      <c r="R38" s="2"/>
      <c r="S38" s="2"/>
      <c r="T38" s="2"/>
      <c r="AA38" s="295">
        <v>167</v>
      </c>
      <c r="AB38" s="491" t="s">
        <v>8</v>
      </c>
      <c r="AC38" s="492"/>
      <c r="AD38" s="492"/>
      <c r="AE38" s="493"/>
      <c r="AF38" s="296" t="s">
        <v>9</v>
      </c>
      <c r="AG38" s="297">
        <f>SUMIFS(S:S,T:T,"M",B:B,"&lt;&gt;0")</f>
        <v>0</v>
      </c>
      <c r="AH38" s="298">
        <f t="shared" ref="AH38:AH48" si="20">AG38</f>
        <v>0</v>
      </c>
      <c r="AK38" s="71"/>
      <c r="AL38" s="70"/>
      <c r="AM38" s="70"/>
      <c r="AN38" s="70"/>
      <c r="AO38" s="70"/>
      <c r="AP38" s="70"/>
      <c r="AQ38" s="286"/>
      <c r="AS38" s="2"/>
      <c r="AT38" s="2"/>
    </row>
    <row r="39" spans="1:46" s="3" customFormat="1" ht="14.5" thickBot="1">
      <c r="J39" s="111"/>
      <c r="K39" s="16"/>
      <c r="L39" s="111"/>
      <c r="M39" s="111"/>
      <c r="N39" s="111"/>
      <c r="O39" s="111"/>
      <c r="P39" s="111"/>
      <c r="Q39" s="111"/>
      <c r="R39" s="111"/>
      <c r="S39" s="111"/>
      <c r="AA39" s="299">
        <v>170</v>
      </c>
      <c r="AB39" s="485" t="s">
        <v>4</v>
      </c>
      <c r="AC39" s="486"/>
      <c r="AD39" s="486"/>
      <c r="AE39" s="487"/>
      <c r="AF39" s="300" t="s">
        <v>5</v>
      </c>
      <c r="AG39" s="301">
        <f>SUM(N13,N25,N37,N49,N61)</f>
        <v>0</v>
      </c>
      <c r="AH39" s="302">
        <f t="shared" si="20"/>
        <v>0</v>
      </c>
      <c r="AK39" s="71"/>
      <c r="AL39" s="70"/>
      <c r="AM39" s="68"/>
      <c r="AN39" s="68"/>
      <c r="AO39" s="68"/>
      <c r="AP39" s="70"/>
      <c r="AQ39" s="286"/>
      <c r="AS39" s="2"/>
      <c r="AT39" s="2"/>
    </row>
    <row r="40" spans="1:46" s="3" customFormat="1" ht="12.75" customHeight="1" thickTop="1">
      <c r="A40" s="425" t="s">
        <v>35</v>
      </c>
      <c r="B40" s="425"/>
      <c r="C40" s="426" t="s">
        <v>185</v>
      </c>
      <c r="D40" s="427"/>
      <c r="E40" s="427"/>
      <c r="F40" s="427"/>
      <c r="G40" s="427"/>
      <c r="H40" s="427"/>
      <c r="I40" s="428"/>
      <c r="J40" s="429" t="s">
        <v>184</v>
      </c>
      <c r="K40" s="430"/>
      <c r="L40" s="431" t="s">
        <v>104</v>
      </c>
      <c r="M40" s="432"/>
      <c r="N40" s="432"/>
      <c r="O40" s="432"/>
      <c r="P40" s="432"/>
      <c r="Q40" s="432"/>
      <c r="R40" s="432"/>
      <c r="S40" s="432"/>
      <c r="T40" s="433"/>
      <c r="V40" s="434" t="s">
        <v>115</v>
      </c>
      <c r="W40" s="435"/>
      <c r="X40" s="436"/>
      <c r="AA40" s="299">
        <v>180</v>
      </c>
      <c r="AB40" s="485" t="s">
        <v>6</v>
      </c>
      <c r="AC40" s="486"/>
      <c r="AD40" s="486"/>
      <c r="AE40" s="487"/>
      <c r="AF40" s="300" t="s">
        <v>7</v>
      </c>
      <c r="AG40" s="301">
        <f>SUM(O13,O25,O37,O49,O61)</f>
        <v>0</v>
      </c>
      <c r="AH40" s="302">
        <f t="shared" si="20"/>
        <v>0</v>
      </c>
      <c r="AK40" s="71"/>
      <c r="AL40" s="54" t="s">
        <v>35</v>
      </c>
      <c r="AM40" s="403" t="s">
        <v>78</v>
      </c>
      <c r="AN40" s="404"/>
      <c r="AO40" s="404"/>
      <c r="AP40" s="405"/>
      <c r="AQ40" s="286"/>
      <c r="AT40" s="2"/>
    </row>
    <row r="41" spans="1:46" s="3" customFormat="1" ht="12.75" customHeight="1">
      <c r="A41" s="54" t="s">
        <v>25</v>
      </c>
      <c r="B41" s="55" t="s">
        <v>26</v>
      </c>
      <c r="C41" s="54" t="s">
        <v>274</v>
      </c>
      <c r="D41" s="54" t="s">
        <v>88</v>
      </c>
      <c r="E41" s="54" t="s">
        <v>89</v>
      </c>
      <c r="F41" s="54" t="s">
        <v>90</v>
      </c>
      <c r="G41" s="54" t="s">
        <v>287</v>
      </c>
      <c r="H41" s="403" t="s">
        <v>94</v>
      </c>
      <c r="I41" s="479"/>
      <c r="J41" s="176" t="s">
        <v>102</v>
      </c>
      <c r="K41" s="175" t="s">
        <v>84</v>
      </c>
      <c r="L41" s="54" t="s">
        <v>183</v>
      </c>
      <c r="M41" s="281" t="s">
        <v>288</v>
      </c>
      <c r="N41" s="281" t="s">
        <v>5</v>
      </c>
      <c r="O41" s="54" t="s">
        <v>7</v>
      </c>
      <c r="P41" s="54" t="s">
        <v>14</v>
      </c>
      <c r="Q41" s="54" t="s">
        <v>11</v>
      </c>
      <c r="R41" s="54" t="s">
        <v>47</v>
      </c>
      <c r="S41" s="403" t="s">
        <v>94</v>
      </c>
      <c r="T41" s="405"/>
      <c r="U41" s="1"/>
      <c r="V41" s="112" t="s">
        <v>85</v>
      </c>
      <c r="W41" s="199" t="s">
        <v>110</v>
      </c>
      <c r="X41" s="197" t="s">
        <v>114</v>
      </c>
      <c r="AA41" s="324">
        <v>181</v>
      </c>
      <c r="AB41" s="485" t="s">
        <v>276</v>
      </c>
      <c r="AC41" s="486"/>
      <c r="AD41" s="486"/>
      <c r="AE41" s="487"/>
      <c r="AF41" s="325" t="s">
        <v>264</v>
      </c>
      <c r="AG41" s="301">
        <f>SUMIFS(S:S,T:T,"P181",B:B,"&lt;&gt;0")</f>
        <v>0</v>
      </c>
      <c r="AH41" s="302">
        <f>AG41</f>
        <v>0</v>
      </c>
      <c r="AK41" s="71"/>
      <c r="AL41" s="54" t="s">
        <v>25</v>
      </c>
      <c r="AM41" s="54" t="s">
        <v>79</v>
      </c>
      <c r="AN41" s="54" t="s">
        <v>80</v>
      </c>
      <c r="AO41" s="54" t="s">
        <v>85</v>
      </c>
      <c r="AP41" s="54" t="s">
        <v>89</v>
      </c>
      <c r="AQ41" s="286"/>
    </row>
    <row r="42" spans="1:46" s="3" customFormat="1" ht="14.5" thickBot="1">
      <c r="A42" s="53" t="s">
        <v>27</v>
      </c>
      <c r="B42" s="63">
        <f>IF(B36&lt;&gt;0,IF(SUM(B36+1)&gt;$AG$8,0, SUM(B36+1)),0)</f>
        <v>43912</v>
      </c>
      <c r="C42" s="58"/>
      <c r="D42" s="102"/>
      <c r="E42" s="102"/>
      <c r="F42" s="102"/>
      <c r="G42" s="102"/>
      <c r="H42" s="102"/>
      <c r="I42" s="102"/>
      <c r="J42" s="174"/>
      <c r="K42" s="105"/>
      <c r="L42" s="102"/>
      <c r="M42" s="102"/>
      <c r="N42" s="102"/>
      <c r="O42" s="102"/>
      <c r="P42" s="102"/>
      <c r="Q42" s="102"/>
      <c r="R42" s="102"/>
      <c r="S42" s="102"/>
      <c r="T42" s="104"/>
      <c r="V42" s="113"/>
      <c r="W42" s="200"/>
      <c r="X42" s="198"/>
      <c r="AA42" s="326">
        <v>182</v>
      </c>
      <c r="AB42" s="494" t="s">
        <v>271</v>
      </c>
      <c r="AC42" s="495"/>
      <c r="AD42" s="495"/>
      <c r="AE42" s="496"/>
      <c r="AF42" s="323" t="s">
        <v>265</v>
      </c>
      <c r="AG42" s="305">
        <f>SUMIFS(S:S,T:T,"P182",B:B,"&lt;&gt;0")</f>
        <v>0</v>
      </c>
      <c r="AH42" s="306">
        <f>AG42</f>
        <v>0</v>
      </c>
      <c r="AK42" s="71"/>
      <c r="AL42" s="56" t="s">
        <v>27</v>
      </c>
      <c r="AM42" s="59">
        <f t="shared" ref="AM42:AM48" si="21">J42</f>
        <v>0</v>
      </c>
      <c r="AN42" s="59">
        <f t="shared" ref="AN42:AN48" si="22">L42</f>
        <v>0</v>
      </c>
      <c r="AO42" s="59">
        <f t="shared" ref="AO42:AO48" si="23">IF($W$13&gt;0,V42,0)</f>
        <v>0</v>
      </c>
      <c r="AP42" s="59">
        <f t="shared" ref="AP42:AP48" si="24">IF(E42&gt;8,8,E42)</f>
        <v>0</v>
      </c>
      <c r="AQ42" s="286"/>
    </row>
    <row r="43" spans="1:46" s="3" customFormat="1" ht="14.5" thickTop="1">
      <c r="A43" s="53" t="s">
        <v>28</v>
      </c>
      <c r="B43" s="63">
        <f t="shared" ref="B43:B48" si="25">IF(B42&lt;&gt;0,IF(SUM(B42+1)&gt;$AG$8,0, SUM(B42+1)),0)</f>
        <v>43913</v>
      </c>
      <c r="C43" s="58"/>
      <c r="D43" s="102"/>
      <c r="E43" s="102"/>
      <c r="F43" s="102"/>
      <c r="G43" s="102"/>
      <c r="H43" s="102"/>
      <c r="I43" s="102"/>
      <c r="J43" s="174"/>
      <c r="K43" s="105"/>
      <c r="L43" s="102"/>
      <c r="M43" s="102"/>
      <c r="N43" s="102"/>
      <c r="O43" s="102"/>
      <c r="P43" s="102"/>
      <c r="Q43" s="102"/>
      <c r="R43" s="102"/>
      <c r="S43" s="102"/>
      <c r="T43" s="104"/>
      <c r="V43" s="113"/>
      <c r="W43" s="200"/>
      <c r="X43" s="198"/>
      <c r="AA43" s="327">
        <v>185</v>
      </c>
      <c r="AB43" s="491" t="s">
        <v>111</v>
      </c>
      <c r="AC43" s="492"/>
      <c r="AD43" s="492"/>
      <c r="AE43" s="493"/>
      <c r="AF43" s="328" t="s">
        <v>110</v>
      </c>
      <c r="AG43" s="297">
        <f>SUM(W13+W25+W37+W49+W61)</f>
        <v>0</v>
      </c>
      <c r="AH43" s="298">
        <f>AG43</f>
        <v>0</v>
      </c>
      <c r="AK43" s="71"/>
      <c r="AL43" s="56" t="s">
        <v>28</v>
      </c>
      <c r="AM43" s="59">
        <f t="shared" si="21"/>
        <v>0</v>
      </c>
      <c r="AN43" s="59">
        <f t="shared" si="22"/>
        <v>0</v>
      </c>
      <c r="AO43" s="59">
        <f t="shared" si="23"/>
        <v>0</v>
      </c>
      <c r="AP43" s="59">
        <f t="shared" si="24"/>
        <v>0</v>
      </c>
      <c r="AQ43" s="286"/>
    </row>
    <row r="44" spans="1:46" s="3" customFormat="1" ht="14.5" thickBot="1">
      <c r="A44" s="53" t="s">
        <v>29</v>
      </c>
      <c r="B44" s="63">
        <f t="shared" si="25"/>
        <v>43914</v>
      </c>
      <c r="C44" s="58"/>
      <c r="D44" s="102"/>
      <c r="E44" s="102"/>
      <c r="F44" s="102"/>
      <c r="G44" s="102"/>
      <c r="H44" s="102"/>
      <c r="I44" s="102"/>
      <c r="J44" s="174"/>
      <c r="K44" s="105"/>
      <c r="L44" s="102"/>
      <c r="M44" s="102"/>
      <c r="N44" s="102"/>
      <c r="O44" s="102"/>
      <c r="P44" s="102"/>
      <c r="Q44" s="102"/>
      <c r="R44" s="102"/>
      <c r="S44" s="102"/>
      <c r="T44" s="104"/>
      <c r="V44" s="113"/>
      <c r="W44" s="200"/>
      <c r="X44" s="198"/>
      <c r="AA44" s="326">
        <v>186</v>
      </c>
      <c r="AB44" s="494" t="s">
        <v>105</v>
      </c>
      <c r="AC44" s="495"/>
      <c r="AD44" s="495"/>
      <c r="AE44" s="496"/>
      <c r="AF44" s="323" t="s">
        <v>85</v>
      </c>
      <c r="AG44" s="305">
        <f>SUM(V13+V25+V37+V49+V61)</f>
        <v>0</v>
      </c>
      <c r="AH44" s="306">
        <f>AG44</f>
        <v>0</v>
      </c>
      <c r="AK44" s="71"/>
      <c r="AL44" s="56" t="s">
        <v>29</v>
      </c>
      <c r="AM44" s="59">
        <f t="shared" si="21"/>
        <v>0</v>
      </c>
      <c r="AN44" s="59">
        <f t="shared" si="22"/>
        <v>0</v>
      </c>
      <c r="AO44" s="59">
        <f t="shared" si="23"/>
        <v>0</v>
      </c>
      <c r="AP44" s="59">
        <f t="shared" si="24"/>
        <v>0</v>
      </c>
      <c r="AQ44" s="286"/>
    </row>
    <row r="45" spans="1:46" s="3" customFormat="1" ht="14.5" thickTop="1">
      <c r="A45" s="53" t="s">
        <v>30</v>
      </c>
      <c r="B45" s="63">
        <f t="shared" si="25"/>
        <v>43915</v>
      </c>
      <c r="C45" s="58"/>
      <c r="D45" s="102"/>
      <c r="E45" s="102"/>
      <c r="F45" s="102"/>
      <c r="G45" s="102"/>
      <c r="H45" s="102"/>
      <c r="I45" s="102"/>
      <c r="J45" s="174"/>
      <c r="K45" s="105"/>
      <c r="L45" s="102"/>
      <c r="M45" s="102"/>
      <c r="N45" s="102"/>
      <c r="O45" s="102"/>
      <c r="P45" s="102"/>
      <c r="Q45" s="102"/>
      <c r="R45" s="102"/>
      <c r="S45" s="102"/>
      <c r="T45" s="104"/>
      <c r="V45" s="113"/>
      <c r="W45" s="200"/>
      <c r="X45" s="198"/>
      <c r="AA45" s="327">
        <v>194</v>
      </c>
      <c r="AB45" s="491" t="s">
        <v>275</v>
      </c>
      <c r="AC45" s="492"/>
      <c r="AD45" s="492"/>
      <c r="AE45" s="493"/>
      <c r="AF45" s="328" t="s">
        <v>225</v>
      </c>
      <c r="AG45" s="297">
        <f>SUMIFS(S:S,T:T,"SALB",B:B,"&lt;&gt;0")</f>
        <v>0</v>
      </c>
      <c r="AH45" s="298">
        <f>AG45</f>
        <v>0</v>
      </c>
      <c r="AK45" s="71"/>
      <c r="AL45" s="56" t="s">
        <v>30</v>
      </c>
      <c r="AM45" s="59">
        <f t="shared" si="21"/>
        <v>0</v>
      </c>
      <c r="AN45" s="59">
        <f t="shared" si="22"/>
        <v>0</v>
      </c>
      <c r="AO45" s="59">
        <f t="shared" si="23"/>
        <v>0</v>
      </c>
      <c r="AP45" s="59">
        <f t="shared" si="24"/>
        <v>0</v>
      </c>
      <c r="AQ45" s="286"/>
    </row>
    <row r="46" spans="1:46" s="3" customFormat="1" ht="14">
      <c r="A46" s="53" t="s">
        <v>31</v>
      </c>
      <c r="B46" s="63">
        <f t="shared" si="25"/>
        <v>43916</v>
      </c>
      <c r="C46" s="58"/>
      <c r="D46" s="102"/>
      <c r="E46" s="102"/>
      <c r="F46" s="102"/>
      <c r="G46" s="102"/>
      <c r="H46" s="102"/>
      <c r="I46" s="102"/>
      <c r="J46" s="174"/>
      <c r="K46" s="105"/>
      <c r="L46" s="102"/>
      <c r="M46" s="102"/>
      <c r="N46" s="102"/>
      <c r="O46" s="102"/>
      <c r="P46" s="102"/>
      <c r="Q46" s="102"/>
      <c r="R46" s="102"/>
      <c r="S46" s="102"/>
      <c r="T46" s="104"/>
      <c r="V46" s="113"/>
      <c r="W46" s="200"/>
      <c r="X46" s="198"/>
      <c r="Y46" s="2"/>
      <c r="Z46" s="2"/>
      <c r="AA46" s="299">
        <v>195</v>
      </c>
      <c r="AB46" s="485" t="s">
        <v>10</v>
      </c>
      <c r="AC46" s="486"/>
      <c r="AD46" s="486"/>
      <c r="AE46" s="487"/>
      <c r="AF46" s="325" t="s">
        <v>11</v>
      </c>
      <c r="AG46" s="301">
        <f>SUM(Q13,Q25,Q37,Q49,Q61)</f>
        <v>0</v>
      </c>
      <c r="AH46" s="302">
        <f t="shared" si="20"/>
        <v>0</v>
      </c>
      <c r="AK46" s="71"/>
      <c r="AL46" s="56" t="s">
        <v>31</v>
      </c>
      <c r="AM46" s="59">
        <f t="shared" si="21"/>
        <v>0</v>
      </c>
      <c r="AN46" s="59">
        <f t="shared" si="22"/>
        <v>0</v>
      </c>
      <c r="AO46" s="59">
        <f t="shared" si="23"/>
        <v>0</v>
      </c>
      <c r="AP46" s="59">
        <f t="shared" si="24"/>
        <v>0</v>
      </c>
      <c r="AQ46" s="286"/>
    </row>
    <row r="47" spans="1:46" s="3" customFormat="1" ht="14">
      <c r="A47" s="53" t="s">
        <v>32</v>
      </c>
      <c r="B47" s="63">
        <f t="shared" si="25"/>
        <v>43917</v>
      </c>
      <c r="C47" s="58"/>
      <c r="D47" s="102"/>
      <c r="E47" s="102"/>
      <c r="F47" s="102"/>
      <c r="G47" s="102"/>
      <c r="H47" s="102"/>
      <c r="I47" s="102"/>
      <c r="J47" s="174"/>
      <c r="K47" s="105"/>
      <c r="L47" s="102"/>
      <c r="M47" s="102"/>
      <c r="N47" s="102"/>
      <c r="O47" s="102"/>
      <c r="P47" s="102"/>
      <c r="Q47" s="102"/>
      <c r="R47" s="102"/>
      <c r="S47" s="102"/>
      <c r="T47" s="104"/>
      <c r="V47" s="113"/>
      <c r="W47" s="200"/>
      <c r="X47" s="198"/>
      <c r="AA47" s="324">
        <v>196</v>
      </c>
      <c r="AB47" s="485" t="s">
        <v>66</v>
      </c>
      <c r="AC47" s="486"/>
      <c r="AD47" s="486"/>
      <c r="AE47" s="487"/>
      <c r="AF47" s="325" t="s">
        <v>65</v>
      </c>
      <c r="AG47" s="301">
        <f>SUMIFS(S:S,T:T,"AL",B:B,"&lt;&gt;0")</f>
        <v>0</v>
      </c>
      <c r="AH47" s="302">
        <f t="shared" si="20"/>
        <v>0</v>
      </c>
      <c r="AK47" s="71"/>
      <c r="AL47" s="56" t="s">
        <v>32</v>
      </c>
      <c r="AM47" s="59">
        <f t="shared" si="21"/>
        <v>0</v>
      </c>
      <c r="AN47" s="59">
        <f t="shared" si="22"/>
        <v>0</v>
      </c>
      <c r="AO47" s="59">
        <f t="shared" si="23"/>
        <v>0</v>
      </c>
      <c r="AP47" s="59">
        <f t="shared" si="24"/>
        <v>0</v>
      </c>
      <c r="AQ47" s="286"/>
    </row>
    <row r="48" spans="1:46" s="3" customFormat="1" ht="14">
      <c r="A48" s="53" t="s">
        <v>33</v>
      </c>
      <c r="B48" s="63">
        <f t="shared" si="25"/>
        <v>43918</v>
      </c>
      <c r="C48" s="58"/>
      <c r="D48" s="102"/>
      <c r="E48" s="102"/>
      <c r="F48" s="102"/>
      <c r="G48" s="102"/>
      <c r="H48" s="102"/>
      <c r="I48" s="102"/>
      <c r="J48" s="174"/>
      <c r="K48" s="105"/>
      <c r="L48" s="102"/>
      <c r="M48" s="102"/>
      <c r="N48" s="102"/>
      <c r="O48" s="102"/>
      <c r="P48" s="102"/>
      <c r="Q48" s="102"/>
      <c r="R48" s="102"/>
      <c r="S48" s="102"/>
      <c r="T48" s="104"/>
      <c r="V48" s="113"/>
      <c r="W48" s="200"/>
      <c r="X48" s="198"/>
      <c r="AA48" s="324">
        <v>197</v>
      </c>
      <c r="AB48" s="485" t="s">
        <v>221</v>
      </c>
      <c r="AC48" s="486"/>
      <c r="AD48" s="486"/>
      <c r="AE48" s="487"/>
      <c r="AF48" s="325" t="s">
        <v>220</v>
      </c>
      <c r="AG48" s="301">
        <f>SUMIFS(S:S,T:T,"DR",B:B,"&lt;&gt;0")</f>
        <v>0</v>
      </c>
      <c r="AH48" s="302">
        <f t="shared" si="20"/>
        <v>0</v>
      </c>
      <c r="AK48" s="71"/>
      <c r="AL48" s="56" t="s">
        <v>33</v>
      </c>
      <c r="AM48" s="59">
        <f t="shared" si="21"/>
        <v>0</v>
      </c>
      <c r="AN48" s="59">
        <f t="shared" si="22"/>
        <v>0</v>
      </c>
      <c r="AO48" s="59">
        <f t="shared" si="23"/>
        <v>0</v>
      </c>
      <c r="AP48" s="59">
        <f t="shared" si="24"/>
        <v>0</v>
      </c>
      <c r="AQ48" s="286"/>
    </row>
    <row r="49" spans="1:46" s="3" customFormat="1" ht="14.5" thickBot="1">
      <c r="A49" s="62" t="s">
        <v>34</v>
      </c>
      <c r="B49" s="52"/>
      <c r="C49" s="61">
        <f>SUMIF($B42:$B48,"&lt;&gt;0",C42:C48)</f>
        <v>0</v>
      </c>
      <c r="D49" s="61">
        <f t="shared" ref="D49:S49" si="26">SUMIF($B42:$B48,"&lt;&gt;0",D42:D48)</f>
        <v>0</v>
      </c>
      <c r="E49" s="61">
        <f t="shared" si="26"/>
        <v>0</v>
      </c>
      <c r="F49" s="61">
        <f t="shared" si="26"/>
        <v>0</v>
      </c>
      <c r="G49" s="61">
        <f t="shared" si="26"/>
        <v>0</v>
      </c>
      <c r="H49" s="61"/>
      <c r="I49" s="61"/>
      <c r="J49" s="101">
        <f t="shared" si="26"/>
        <v>0</v>
      </c>
      <c r="K49" s="101">
        <f t="shared" si="26"/>
        <v>0</v>
      </c>
      <c r="L49" s="61">
        <f t="shared" si="26"/>
        <v>0</v>
      </c>
      <c r="M49" s="61">
        <f t="shared" si="26"/>
        <v>0</v>
      </c>
      <c r="N49" s="61">
        <f t="shared" si="26"/>
        <v>0</v>
      </c>
      <c r="O49" s="61">
        <f t="shared" si="26"/>
        <v>0</v>
      </c>
      <c r="P49" s="61">
        <f t="shared" si="26"/>
        <v>0</v>
      </c>
      <c r="Q49" s="61">
        <f t="shared" si="26"/>
        <v>0</v>
      </c>
      <c r="R49" s="61">
        <f t="shared" si="26"/>
        <v>0</v>
      </c>
      <c r="S49" s="61">
        <f t="shared" si="26"/>
        <v>0</v>
      </c>
      <c r="T49" s="61"/>
      <c r="V49" s="114">
        <f>SUMIF($B42:$B48,"&lt;&gt;0",V42:V48)</f>
        <v>0</v>
      </c>
      <c r="W49" s="201">
        <f>SUMIF($B42:$B48,"&lt;&gt;0",W42:W48)</f>
        <v>0</v>
      </c>
      <c r="X49" s="201">
        <f>SUMIF($B42:$B48,"&lt;&gt;0",X42:X48)</f>
        <v>0</v>
      </c>
      <c r="AA49" s="326">
        <v>199</v>
      </c>
      <c r="AB49" s="494" t="s">
        <v>13</v>
      </c>
      <c r="AC49" s="495"/>
      <c r="AD49" s="495"/>
      <c r="AE49" s="496"/>
      <c r="AF49" s="323" t="s">
        <v>14</v>
      </c>
      <c r="AG49" s="305">
        <f>SUM(P13,P25,P37,P49,P61)</f>
        <v>0</v>
      </c>
      <c r="AH49" s="306">
        <f>AG49</f>
        <v>0</v>
      </c>
      <c r="AK49" s="71"/>
      <c r="AL49" s="56" t="s">
        <v>34</v>
      </c>
      <c r="AM49" s="188">
        <f>SUM(AM42:AM48)</f>
        <v>0</v>
      </c>
      <c r="AN49" s="188">
        <f t="shared" ref="AN49:AP49" si="27">SUM(AN42:AN48)</f>
        <v>0</v>
      </c>
      <c r="AO49" s="188">
        <f t="shared" si="27"/>
        <v>0</v>
      </c>
      <c r="AP49" s="188">
        <f t="shared" si="27"/>
        <v>0</v>
      </c>
      <c r="AQ49" s="286"/>
    </row>
    <row r="50" spans="1:46" s="3" customFormat="1" ht="14.5" thickTop="1">
      <c r="A50" s="2"/>
      <c r="B50" s="2"/>
      <c r="C50" s="2"/>
      <c r="D50" s="2"/>
      <c r="E50" s="2"/>
      <c r="F50" s="2"/>
      <c r="G50" s="2"/>
      <c r="H50" s="2"/>
      <c r="I50" s="2"/>
      <c r="J50" s="2"/>
      <c r="K50" s="2"/>
      <c r="L50" s="2"/>
      <c r="M50" s="2"/>
      <c r="N50" s="2"/>
      <c r="O50" s="2"/>
      <c r="P50" s="2"/>
      <c r="Q50" s="2"/>
      <c r="R50" s="2"/>
      <c r="S50" s="2"/>
      <c r="T50" s="2"/>
      <c r="AA50" s="338">
        <v>230</v>
      </c>
      <c r="AB50" s="503" t="s">
        <v>289</v>
      </c>
      <c r="AC50" s="504"/>
      <c r="AD50" s="504"/>
      <c r="AE50" s="505"/>
      <c r="AF50" s="339" t="s">
        <v>261</v>
      </c>
      <c r="AG50" s="340">
        <f>SUMIFS(S:S,T:T,"CSAL1",B:B,"&lt;&gt;0")</f>
        <v>0</v>
      </c>
      <c r="AH50" s="341">
        <f>AG50</f>
        <v>0</v>
      </c>
      <c r="AK50" s="71"/>
      <c r="AL50" s="70"/>
      <c r="AM50" s="70"/>
      <c r="AN50" s="70"/>
      <c r="AO50" s="70"/>
      <c r="AP50" s="70"/>
      <c r="AQ50" s="286"/>
    </row>
    <row r="51" spans="1:46" s="3" customFormat="1" ht="14">
      <c r="B51" s="2"/>
      <c r="C51" s="2"/>
      <c r="D51" s="2"/>
      <c r="E51" s="2"/>
      <c r="F51" s="2"/>
      <c r="G51" s="2"/>
      <c r="H51" s="2"/>
      <c r="I51" s="2"/>
      <c r="J51" s="2"/>
      <c r="K51" s="2"/>
      <c r="L51" s="2"/>
      <c r="M51" s="2"/>
      <c r="N51" s="2"/>
      <c r="O51" s="2"/>
      <c r="P51" s="2"/>
      <c r="Q51" s="2"/>
      <c r="R51" s="2"/>
      <c r="S51" s="2"/>
      <c r="T51" s="2"/>
      <c r="U51" s="2"/>
      <c r="V51" s="2"/>
      <c r="W51" s="2"/>
      <c r="X51" s="2"/>
      <c r="AA51" s="342">
        <v>231</v>
      </c>
      <c r="AB51" s="506" t="s">
        <v>294</v>
      </c>
      <c r="AC51" s="507"/>
      <c r="AD51" s="507"/>
      <c r="AE51" s="508"/>
      <c r="AF51" s="343" t="s">
        <v>262</v>
      </c>
      <c r="AG51" s="344">
        <f>SUMIFS(S:S,T:T,"CSAL2",B:B,"&lt;&gt;0")</f>
        <v>0</v>
      </c>
      <c r="AH51" s="345">
        <f>AG51</f>
        <v>0</v>
      </c>
      <c r="AK51" s="71"/>
      <c r="AL51" s="70"/>
      <c r="AM51" s="70"/>
      <c r="AN51" s="70"/>
      <c r="AO51" s="70"/>
      <c r="AP51" s="70"/>
      <c r="AQ51" s="286"/>
    </row>
    <row r="52" spans="1:46" ht="13.5" customHeight="1" thickBot="1">
      <c r="Y52" s="3"/>
      <c r="Z52" s="3"/>
      <c r="AA52" s="346">
        <v>232</v>
      </c>
      <c r="AB52" s="500" t="s">
        <v>290</v>
      </c>
      <c r="AC52" s="501"/>
      <c r="AD52" s="501"/>
      <c r="AE52" s="502"/>
      <c r="AF52" s="347" t="s">
        <v>263</v>
      </c>
      <c r="AG52" s="348">
        <f>SUMIFS(S:S,T:T,"CSAL3",B:B,"&lt;&gt;0")</f>
        <v>0</v>
      </c>
      <c r="AH52" s="349">
        <f>AG52</f>
        <v>0</v>
      </c>
      <c r="AI52" s="3"/>
      <c r="AJ52" s="3"/>
      <c r="AK52" s="71"/>
      <c r="AL52" s="54" t="s">
        <v>36</v>
      </c>
      <c r="AM52" s="403" t="s">
        <v>78</v>
      </c>
      <c r="AN52" s="404"/>
      <c r="AO52" s="404"/>
      <c r="AP52" s="405"/>
      <c r="AQ52" s="286"/>
      <c r="AS52" s="3"/>
      <c r="AT52" s="3"/>
    </row>
    <row r="53" spans="1:46" ht="12.75" customHeight="1" thickTop="1">
      <c r="Y53" s="3"/>
      <c r="Z53" s="3"/>
      <c r="AA53" s="338">
        <v>250</v>
      </c>
      <c r="AB53" s="503" t="s">
        <v>279</v>
      </c>
      <c r="AC53" s="504"/>
      <c r="AD53" s="504"/>
      <c r="AE53" s="505"/>
      <c r="AF53" s="339" t="s">
        <v>287</v>
      </c>
      <c r="AG53" s="340">
        <f>SUM($G$13+G25+G37+G49+G61)</f>
        <v>0</v>
      </c>
      <c r="AH53" s="341">
        <f>AG53</f>
        <v>0</v>
      </c>
      <c r="AI53" s="3"/>
      <c r="AJ53" s="3"/>
      <c r="AK53" s="71"/>
      <c r="AL53" s="54" t="s">
        <v>25</v>
      </c>
      <c r="AM53" s="54" t="s">
        <v>79</v>
      </c>
      <c r="AN53" s="54" t="s">
        <v>80</v>
      </c>
      <c r="AO53" s="54" t="s">
        <v>85</v>
      </c>
      <c r="AP53" s="54" t="s">
        <v>89</v>
      </c>
      <c r="AQ53" s="286"/>
      <c r="AS53" s="3"/>
      <c r="AT53" s="3"/>
    </row>
    <row r="54" spans="1:46" ht="14">
      <c r="Y54" s="3"/>
      <c r="Z54" s="3"/>
      <c r="AA54" s="342">
        <v>251</v>
      </c>
      <c r="AB54" s="506" t="s">
        <v>280</v>
      </c>
      <c r="AC54" s="507"/>
      <c r="AD54" s="507"/>
      <c r="AE54" s="508"/>
      <c r="AF54" s="343"/>
      <c r="AG54" s="344">
        <f>AG53*0.5</f>
        <v>0</v>
      </c>
      <c r="AH54" s="345">
        <f>AG54*2</f>
        <v>0</v>
      </c>
      <c r="AI54" s="3"/>
      <c r="AJ54" s="3"/>
      <c r="AK54" s="71"/>
      <c r="AL54" s="56" t="s">
        <v>27</v>
      </c>
      <c r="AM54" s="59">
        <f t="shared" ref="AM54:AM60" si="28">J54</f>
        <v>0</v>
      </c>
      <c r="AN54" s="59">
        <f t="shared" ref="AN54:AN60" si="29">L54</f>
        <v>0</v>
      </c>
      <c r="AO54" s="59">
        <f t="shared" ref="AO54:AO60" si="30">IF($W$13&gt;0,V54,0)</f>
        <v>0</v>
      </c>
      <c r="AP54" s="59">
        <f t="shared" ref="AP54:AP60" si="31">IF(E54&gt;8,8,E54)</f>
        <v>0</v>
      </c>
      <c r="AQ54" s="286"/>
      <c r="AT54" s="3"/>
    </row>
    <row r="55" spans="1:46" ht="14.5" thickBot="1">
      <c r="Y55" s="3"/>
      <c r="Z55" s="3"/>
      <c r="AA55" s="346">
        <v>252</v>
      </c>
      <c r="AB55" s="500" t="s">
        <v>281</v>
      </c>
      <c r="AC55" s="501"/>
      <c r="AD55" s="501"/>
      <c r="AE55" s="502"/>
      <c r="AF55" s="347" t="s">
        <v>288</v>
      </c>
      <c r="AG55" s="350">
        <f>SUM($M$13+M25+M37+M49+M61)</f>
        <v>0</v>
      </c>
      <c r="AH55" s="349">
        <f>AG55</f>
        <v>0</v>
      </c>
      <c r="AI55" s="3"/>
      <c r="AJ55" s="3"/>
      <c r="AK55" s="71"/>
      <c r="AL55" s="56" t="s">
        <v>28</v>
      </c>
      <c r="AM55" s="59">
        <f t="shared" si="28"/>
        <v>0</v>
      </c>
      <c r="AN55" s="59">
        <f t="shared" si="29"/>
        <v>0</v>
      </c>
      <c r="AO55" s="59">
        <f t="shared" si="30"/>
        <v>0</v>
      </c>
      <c r="AP55" s="59">
        <f t="shared" si="31"/>
        <v>0</v>
      </c>
      <c r="AQ55" s="286"/>
    </row>
    <row r="56" spans="1:46" ht="15" thickTop="1" thickBot="1">
      <c r="Y56" s="3"/>
      <c r="Z56" s="3"/>
      <c r="AA56" s="311">
        <v>253</v>
      </c>
      <c r="AB56" s="482" t="s">
        <v>293</v>
      </c>
      <c r="AC56" s="483"/>
      <c r="AD56" s="483"/>
      <c r="AE56" s="484"/>
      <c r="AF56" s="312"/>
      <c r="AG56" s="312"/>
      <c r="AH56" s="313"/>
      <c r="AI56" s="3"/>
      <c r="AJ56" s="3"/>
      <c r="AK56" s="71"/>
      <c r="AL56" s="56" t="s">
        <v>29</v>
      </c>
      <c r="AM56" s="59">
        <f t="shared" si="28"/>
        <v>0</v>
      </c>
      <c r="AN56" s="59">
        <f t="shared" si="29"/>
        <v>0</v>
      </c>
      <c r="AO56" s="59">
        <f t="shared" si="30"/>
        <v>0</v>
      </c>
      <c r="AP56" s="59">
        <f t="shared" si="31"/>
        <v>0</v>
      </c>
      <c r="AQ56" s="286"/>
    </row>
    <row r="57" spans="1:46" ht="12.75" customHeight="1" thickTop="1">
      <c r="Y57" s="3"/>
      <c r="Z57" s="3"/>
      <c r="AA57" s="329" t="s">
        <v>72</v>
      </c>
      <c r="AB57" s="491" t="s">
        <v>86</v>
      </c>
      <c r="AC57" s="492"/>
      <c r="AD57" s="492"/>
      <c r="AE57" s="493"/>
      <c r="AF57" s="330" t="s">
        <v>95</v>
      </c>
      <c r="AG57" s="331">
        <f>SUMIFS(S:S,T:T,"LW",B:B,"&lt;&gt;0")</f>
        <v>0</v>
      </c>
      <c r="AH57" s="332">
        <f t="shared" ref="AH57:AH58" si="32">AG57</f>
        <v>0</v>
      </c>
      <c r="AI57" s="3"/>
      <c r="AJ57" s="3"/>
      <c r="AK57" s="71"/>
      <c r="AL57" s="56" t="s">
        <v>30</v>
      </c>
      <c r="AM57" s="59">
        <f t="shared" si="28"/>
        <v>0</v>
      </c>
      <c r="AN57" s="59">
        <f t="shared" si="29"/>
        <v>0</v>
      </c>
      <c r="AO57" s="59">
        <f t="shared" si="30"/>
        <v>0</v>
      </c>
      <c r="AP57" s="59">
        <f t="shared" si="31"/>
        <v>0</v>
      </c>
      <c r="AQ57" s="286"/>
    </row>
    <row r="58" spans="1:46" ht="12.75" customHeight="1" thickBot="1">
      <c r="Y58" s="3"/>
      <c r="Z58" s="3"/>
      <c r="AA58" s="326" t="s">
        <v>112</v>
      </c>
      <c r="AB58" s="494" t="s">
        <v>113</v>
      </c>
      <c r="AC58" s="495"/>
      <c r="AD58" s="495"/>
      <c r="AE58" s="496"/>
      <c r="AF58" s="323" t="s">
        <v>114</v>
      </c>
      <c r="AG58" s="333">
        <f>SUM(X13+X25+X37+X49+X61)</f>
        <v>0</v>
      </c>
      <c r="AH58" s="306">
        <f t="shared" si="32"/>
        <v>0</v>
      </c>
      <c r="AI58" s="3"/>
      <c r="AJ58" s="3"/>
      <c r="AK58" s="71"/>
      <c r="AL58" s="56" t="s">
        <v>31</v>
      </c>
      <c r="AM58" s="59">
        <f t="shared" si="28"/>
        <v>0</v>
      </c>
      <c r="AN58" s="59">
        <f t="shared" si="29"/>
        <v>0</v>
      </c>
      <c r="AO58" s="59">
        <f t="shared" si="30"/>
        <v>0</v>
      </c>
      <c r="AP58" s="59">
        <f t="shared" si="31"/>
        <v>0</v>
      </c>
      <c r="AQ58" s="286"/>
    </row>
    <row r="59" spans="1:46" ht="12.75" customHeight="1" thickTop="1" thickBot="1">
      <c r="Y59" s="3"/>
      <c r="Z59" s="3"/>
      <c r="AA59" s="17"/>
      <c r="AB59" s="463"/>
      <c r="AC59" s="463"/>
      <c r="AD59" s="4"/>
      <c r="AE59" s="4"/>
      <c r="AF59" s="4"/>
      <c r="AG59" s="166">
        <f>SUM(AG23:AG58)</f>
        <v>0</v>
      </c>
      <c r="AH59" s="85">
        <f>SUM(AH23:AH58)</f>
        <v>0</v>
      </c>
      <c r="AI59" s="3"/>
      <c r="AJ59" s="3"/>
      <c r="AK59" s="71"/>
      <c r="AL59" s="56" t="s">
        <v>32</v>
      </c>
      <c r="AM59" s="59">
        <f t="shared" si="28"/>
        <v>0</v>
      </c>
      <c r="AN59" s="59">
        <f t="shared" si="29"/>
        <v>0</v>
      </c>
      <c r="AO59" s="59">
        <f t="shared" si="30"/>
        <v>0</v>
      </c>
      <c r="AP59" s="59">
        <f t="shared" si="31"/>
        <v>0</v>
      </c>
      <c r="AQ59" s="286"/>
    </row>
    <row r="60" spans="1:46" ht="13" thickTop="1">
      <c r="Y60" s="3"/>
      <c r="Z60" s="3"/>
      <c r="AA60" s="509" t="s">
        <v>278</v>
      </c>
      <c r="AB60" s="509"/>
      <c r="AC60" s="509"/>
      <c r="AD60" s="509"/>
      <c r="AE60" s="509"/>
      <c r="AF60" s="509"/>
      <c r="AG60" s="509"/>
      <c r="AH60" s="509"/>
      <c r="AI60" s="3"/>
      <c r="AJ60" s="3"/>
      <c r="AK60" s="71"/>
      <c r="AL60" s="56" t="s">
        <v>33</v>
      </c>
      <c r="AM60" s="59">
        <f t="shared" si="28"/>
        <v>0</v>
      </c>
      <c r="AN60" s="59">
        <f t="shared" si="29"/>
        <v>0</v>
      </c>
      <c r="AO60" s="59">
        <f t="shared" si="30"/>
        <v>0</v>
      </c>
      <c r="AP60" s="59">
        <f t="shared" si="31"/>
        <v>0</v>
      </c>
      <c r="AQ60" s="286"/>
    </row>
    <row r="61" spans="1:46" ht="13" thickBot="1">
      <c r="Z61" s="3"/>
      <c r="AA61" s="3"/>
      <c r="AB61" s="3"/>
      <c r="AC61" s="3"/>
      <c r="AD61" s="3"/>
      <c r="AE61" s="3"/>
      <c r="AF61" s="3"/>
      <c r="AG61" s="3"/>
      <c r="AH61" s="3"/>
      <c r="AI61" s="3"/>
      <c r="AJ61" s="3"/>
      <c r="AK61" s="71"/>
      <c r="AL61" s="56" t="s">
        <v>34</v>
      </c>
      <c r="AM61" s="188">
        <f>SUM(AM54:AM60)</f>
        <v>0</v>
      </c>
      <c r="AN61" s="188">
        <f t="shared" ref="AN61:AP61" si="33">SUM(AN54:AN60)</f>
        <v>0</v>
      </c>
      <c r="AO61" s="188">
        <f t="shared" si="33"/>
        <v>0</v>
      </c>
      <c r="AP61" s="188">
        <f t="shared" si="33"/>
        <v>0</v>
      </c>
      <c r="AQ61" s="286"/>
    </row>
    <row r="62" spans="1:46" ht="13" thickTop="1">
      <c r="Z62" s="141"/>
      <c r="AA62" s="21"/>
      <c r="AB62" s="21"/>
      <c r="AC62" s="21"/>
      <c r="AD62" s="21"/>
      <c r="AE62" s="21"/>
      <c r="AF62" s="21"/>
      <c r="AG62" s="21"/>
      <c r="AH62" s="21"/>
      <c r="AI62" s="22"/>
      <c r="AJ62" s="3"/>
      <c r="AK62" s="71"/>
      <c r="AL62" s="70"/>
      <c r="AM62" s="70"/>
      <c r="AN62" s="70"/>
      <c r="AO62" s="70"/>
      <c r="AP62" s="70"/>
      <c r="AQ62" s="286"/>
    </row>
    <row r="63" spans="1:46" ht="13" customHeight="1">
      <c r="A63" s="471" t="s">
        <v>45</v>
      </c>
      <c r="B63" s="471"/>
      <c r="C63" s="471"/>
      <c r="D63" s="471"/>
      <c r="E63" s="471"/>
      <c r="F63" s="471"/>
      <c r="G63" s="471"/>
      <c r="H63" s="471"/>
      <c r="I63" s="471"/>
      <c r="J63" s="471"/>
      <c r="K63" s="471"/>
      <c r="L63" s="471"/>
      <c r="M63" s="471"/>
      <c r="N63" s="471"/>
      <c r="O63" s="471"/>
      <c r="P63" s="471"/>
      <c r="Q63" s="471"/>
      <c r="R63" s="471"/>
      <c r="S63" s="471"/>
      <c r="T63" s="471"/>
      <c r="Z63" s="23"/>
      <c r="AA63" s="33"/>
      <c r="AB63" s="33"/>
      <c r="AC63" s="33"/>
      <c r="AD63" s="33"/>
      <c r="AE63" s="33"/>
      <c r="AF63" s="33"/>
      <c r="AG63" s="33"/>
      <c r="AH63" s="34"/>
      <c r="AI63" s="24"/>
      <c r="AJ63" s="4"/>
      <c r="AK63" s="76"/>
      <c r="AL63" s="77"/>
      <c r="AM63" s="77"/>
      <c r="AN63" s="77"/>
      <c r="AO63" s="77"/>
      <c r="AP63" s="77"/>
      <c r="AQ63" s="287"/>
    </row>
    <row r="64" spans="1:46" ht="13">
      <c r="A64" s="467" t="s">
        <v>67</v>
      </c>
      <c r="B64" s="467"/>
      <c r="C64" s="467"/>
      <c r="D64" s="467"/>
      <c r="E64" s="467"/>
      <c r="F64" s="467"/>
      <c r="G64" s="467"/>
      <c r="H64" s="467"/>
      <c r="I64" s="467"/>
      <c r="J64" s="467"/>
      <c r="K64" s="467"/>
      <c r="L64" s="467"/>
      <c r="M64" s="467"/>
      <c r="N64" s="467"/>
      <c r="O64" s="467"/>
      <c r="P64" s="467"/>
      <c r="Q64" s="467"/>
      <c r="R64" s="467"/>
      <c r="S64" s="467"/>
      <c r="T64" s="467"/>
      <c r="X64" s="3"/>
      <c r="Z64" s="23"/>
      <c r="AA64" s="3" t="s">
        <v>37</v>
      </c>
      <c r="AB64" s="3"/>
      <c r="AC64" s="3"/>
      <c r="AD64" s="3"/>
      <c r="AE64" s="3"/>
      <c r="AF64" s="3"/>
      <c r="AG64" s="3" t="s">
        <v>26</v>
      </c>
      <c r="AH64" s="3"/>
      <c r="AI64" s="24"/>
      <c r="AJ64" s="3"/>
    </row>
    <row r="65" spans="1:36" ht="13">
      <c r="A65" s="29"/>
      <c r="B65" s="2" t="s">
        <v>71</v>
      </c>
      <c r="E65" s="108"/>
      <c r="F65" s="140" t="s">
        <v>222</v>
      </c>
      <c r="G65" s="108"/>
      <c r="H65" s="108"/>
      <c r="I65" s="108"/>
      <c r="J65" s="108"/>
      <c r="K65" s="108"/>
      <c r="V65" s="3"/>
      <c r="W65" s="3"/>
      <c r="Z65" s="23"/>
      <c r="AA65" s="468" t="s">
        <v>82</v>
      </c>
      <c r="AB65" s="468"/>
      <c r="AC65" s="468"/>
      <c r="AD65" s="468"/>
      <c r="AE65" s="468"/>
      <c r="AF65" s="468"/>
      <c r="AG65" s="468"/>
      <c r="AH65" s="468"/>
      <c r="AI65" s="25"/>
      <c r="AJ65" s="3"/>
    </row>
    <row r="66" spans="1:36">
      <c r="Z66" s="23"/>
      <c r="AA66" s="468"/>
      <c r="AB66" s="468"/>
      <c r="AC66" s="468"/>
      <c r="AD66" s="468"/>
      <c r="AE66" s="468"/>
      <c r="AF66" s="468"/>
      <c r="AG66" s="468"/>
      <c r="AH66" s="468"/>
      <c r="AI66" s="25"/>
      <c r="AJ66" s="3"/>
    </row>
    <row r="67" spans="1:36">
      <c r="C67" s="464" t="s">
        <v>224</v>
      </c>
      <c r="D67" s="464"/>
      <c r="E67" s="464"/>
      <c r="F67" s="464"/>
      <c r="G67" s="464"/>
      <c r="H67" s="464"/>
      <c r="I67" s="464"/>
      <c r="J67" s="464"/>
      <c r="K67" s="464"/>
      <c r="L67" s="464"/>
      <c r="M67" s="464"/>
      <c r="N67" s="464"/>
      <c r="O67" s="464"/>
      <c r="P67" s="465"/>
      <c r="Z67" s="23"/>
      <c r="AA67" s="3"/>
      <c r="AB67" s="3"/>
      <c r="AC67" s="3"/>
      <c r="AD67" s="3"/>
      <c r="AE67" s="3"/>
      <c r="AF67" s="3"/>
      <c r="AG67" s="3"/>
      <c r="AH67" s="3"/>
      <c r="AI67" s="24"/>
      <c r="AJ67" s="3"/>
    </row>
    <row r="68" spans="1:36">
      <c r="C68" s="464"/>
      <c r="D68" s="464"/>
      <c r="E68" s="464"/>
      <c r="F68" s="464"/>
      <c r="G68" s="464"/>
      <c r="H68" s="464"/>
      <c r="I68" s="464"/>
      <c r="J68" s="464"/>
      <c r="K68" s="464"/>
      <c r="L68" s="464"/>
      <c r="M68" s="464"/>
      <c r="N68" s="464"/>
      <c r="O68" s="464"/>
      <c r="P68" s="466"/>
      <c r="Z68" s="23"/>
      <c r="AA68" s="470"/>
      <c r="AB68" s="470"/>
      <c r="AC68" s="470"/>
      <c r="AD68" s="470"/>
      <c r="AE68" s="470"/>
      <c r="AF68" s="470"/>
      <c r="AG68" s="33"/>
      <c r="AH68" s="33"/>
      <c r="AI68" s="24"/>
      <c r="AJ68" s="3"/>
    </row>
    <row r="69" spans="1:36">
      <c r="Z69" s="23"/>
      <c r="AA69" s="1" t="s">
        <v>83</v>
      </c>
      <c r="AB69" s="1"/>
      <c r="AC69" s="1"/>
      <c r="AD69" s="1"/>
      <c r="AE69" s="1"/>
      <c r="AF69" s="1"/>
      <c r="AG69" s="3" t="s">
        <v>26</v>
      </c>
      <c r="AH69" s="3"/>
      <c r="AI69" s="24"/>
      <c r="AJ69" s="3"/>
    </row>
    <row r="70" spans="1:36" ht="13" thickBot="1">
      <c r="Z70" s="26"/>
      <c r="AA70" s="27"/>
      <c r="AB70" s="27"/>
      <c r="AC70" s="27"/>
      <c r="AD70" s="27"/>
      <c r="AE70" s="27"/>
      <c r="AF70" s="27"/>
      <c r="AG70" s="27"/>
      <c r="AH70" s="27"/>
      <c r="AI70" s="28"/>
    </row>
    <row r="71" spans="1:36" ht="13" thickTop="1">
      <c r="Y71" s="3"/>
    </row>
  </sheetData>
  <sheetProtection sheet="1" formatColumns="0" selectLockedCells="1"/>
  <protectedRanges>
    <protectedRange sqref="AA4 AA6 AF4 AD8 AG8 C6:C12 AF6:AH6 C60 C18:C24 C30:C36 C42:C48 C54:C57" name="Range1"/>
    <protectedRange sqref="AI11" name="Range1_2"/>
    <protectedRange sqref="AD11 AD16" name="Range1_3"/>
    <protectedRange sqref="AG29 AG56" name="Range1_3_1"/>
  </protectedRanges>
  <mergeCells count="107">
    <mergeCell ref="AB50:AE50"/>
    <mergeCell ref="AB51:AE51"/>
    <mergeCell ref="AB52:AE52"/>
    <mergeCell ref="AB53:AE53"/>
    <mergeCell ref="AB54:AE54"/>
    <mergeCell ref="AB48:AE48"/>
    <mergeCell ref="AB45:AE45"/>
    <mergeCell ref="H41:I41"/>
    <mergeCell ref="AA60:AH60"/>
    <mergeCell ref="AB42:AE42"/>
    <mergeCell ref="AB41:AE41"/>
    <mergeCell ref="C67:O68"/>
    <mergeCell ref="P67:P68"/>
    <mergeCell ref="A64:T64"/>
    <mergeCell ref="AB58:AE58"/>
    <mergeCell ref="AB59:AC59"/>
    <mergeCell ref="AA65:AH66"/>
    <mergeCell ref="AA68:AF68"/>
    <mergeCell ref="AM40:AP40"/>
    <mergeCell ref="S41:T41"/>
    <mergeCell ref="AB46:AE46"/>
    <mergeCell ref="AB49:AE49"/>
    <mergeCell ref="AB47:AE47"/>
    <mergeCell ref="A40:B40"/>
    <mergeCell ref="J40:K40"/>
    <mergeCell ref="L40:T40"/>
    <mergeCell ref="V40:X40"/>
    <mergeCell ref="AB55:AE55"/>
    <mergeCell ref="AB56:AE56"/>
    <mergeCell ref="C40:I40"/>
    <mergeCell ref="AM52:AP52"/>
    <mergeCell ref="A63:T63"/>
    <mergeCell ref="AB43:AE43"/>
    <mergeCell ref="AB44:AE44"/>
    <mergeCell ref="AB57:AE57"/>
    <mergeCell ref="AB38:AE38"/>
    <mergeCell ref="AM28:AP28"/>
    <mergeCell ref="S29:T29"/>
    <mergeCell ref="AB31:AE31"/>
    <mergeCell ref="AB32:AE32"/>
    <mergeCell ref="AB33:AE33"/>
    <mergeCell ref="AB34:AE34"/>
    <mergeCell ref="AB35:AE35"/>
    <mergeCell ref="AB36:AE36"/>
    <mergeCell ref="AB37:AE37"/>
    <mergeCell ref="AB39:AE39"/>
    <mergeCell ref="AB40:AE40"/>
    <mergeCell ref="A28:B28"/>
    <mergeCell ref="J28:K28"/>
    <mergeCell ref="L28:T28"/>
    <mergeCell ref="V28:X28"/>
    <mergeCell ref="AB30:AE30"/>
    <mergeCell ref="AB28:AE28"/>
    <mergeCell ref="AM16:AP16"/>
    <mergeCell ref="S17:T17"/>
    <mergeCell ref="A16:B16"/>
    <mergeCell ref="J16:K16"/>
    <mergeCell ref="L16:T16"/>
    <mergeCell ref="V16:X16"/>
    <mergeCell ref="AB27:AE27"/>
    <mergeCell ref="AB26:AE26"/>
    <mergeCell ref="AB25:AE25"/>
    <mergeCell ref="AB24:AE24"/>
    <mergeCell ref="AB23:AE23"/>
    <mergeCell ref="AA21:AH21"/>
    <mergeCell ref="C16:I16"/>
    <mergeCell ref="C28:I28"/>
    <mergeCell ref="H17:I17"/>
    <mergeCell ref="H29:I29"/>
    <mergeCell ref="AA15:AC15"/>
    <mergeCell ref="AF15:AG15"/>
    <mergeCell ref="AA14:AC14"/>
    <mergeCell ref="AF14:AG14"/>
    <mergeCell ref="AA17:AC17"/>
    <mergeCell ref="AA18:AC18"/>
    <mergeCell ref="AA19:AC19"/>
    <mergeCell ref="AA16:AC16"/>
    <mergeCell ref="AB29:AE29"/>
    <mergeCell ref="A4:B4"/>
    <mergeCell ref="J4:K4"/>
    <mergeCell ref="L4:T4"/>
    <mergeCell ref="V4:X4"/>
    <mergeCell ref="S5:T5"/>
    <mergeCell ref="AA5:AD5"/>
    <mergeCell ref="AA6:AD6"/>
    <mergeCell ref="AA7:AB7"/>
    <mergeCell ref="AD7:AE7"/>
    <mergeCell ref="C4:I4"/>
    <mergeCell ref="H5:I5"/>
    <mergeCell ref="AA3:AD3"/>
    <mergeCell ref="AF3:AH3"/>
    <mergeCell ref="AA4:AD4"/>
    <mergeCell ref="AF4:AH4"/>
    <mergeCell ref="AL2:AP2"/>
    <mergeCell ref="AA10:AD10"/>
    <mergeCell ref="AF10:AH10"/>
    <mergeCell ref="AA13:AC13"/>
    <mergeCell ref="AF13:AG13"/>
    <mergeCell ref="AA12:AC12"/>
    <mergeCell ref="AF12:AG12"/>
    <mergeCell ref="AA11:AC11"/>
    <mergeCell ref="AF11:AG11"/>
    <mergeCell ref="AG8:AH8"/>
    <mergeCell ref="AM4:AP4"/>
    <mergeCell ref="AG7:AH7"/>
    <mergeCell ref="AA8:AB8"/>
    <mergeCell ref="AD8:AE8"/>
  </mergeCells>
  <phoneticPr fontId="3" type="noConversion"/>
  <conditionalFormatting sqref="B18:B24 B30:B36 B6:B12 B42:B48">
    <cfRule type="cellIs" dxfId="351" priority="109" stopIfTrue="1" operator="equal">
      <formula>0</formula>
    </cfRule>
  </conditionalFormatting>
  <conditionalFormatting sqref="C13:G13 C25:G25 C37:G37 C49:G49 N25:S25 N37:S37 N49:S49 K13 N13:S13">
    <cfRule type="cellIs" dxfId="350" priority="108" stopIfTrue="1" operator="equal">
      <formula>0</formula>
    </cfRule>
  </conditionalFormatting>
  <conditionalFormatting sqref="K25">
    <cfRule type="cellIs" dxfId="349" priority="101" stopIfTrue="1" operator="equal">
      <formula>0</formula>
    </cfRule>
  </conditionalFormatting>
  <conditionalFormatting sqref="K37">
    <cfRule type="cellIs" dxfId="348" priority="100" stopIfTrue="1" operator="equal">
      <formula>0</formula>
    </cfRule>
  </conditionalFormatting>
  <conditionalFormatting sqref="K49">
    <cfRule type="cellIs" dxfId="347" priority="99" stopIfTrue="1" operator="equal">
      <formula>0</formula>
    </cfRule>
  </conditionalFormatting>
  <conditionalFormatting sqref="L25 L37 L49 L13">
    <cfRule type="cellIs" dxfId="346" priority="97" stopIfTrue="1" operator="equal">
      <formula>0</formula>
    </cfRule>
  </conditionalFormatting>
  <conditionalFormatting sqref="J13">
    <cfRule type="cellIs" dxfId="345" priority="96" stopIfTrue="1" operator="equal">
      <formula>0</formula>
    </cfRule>
  </conditionalFormatting>
  <conditionalFormatting sqref="J25">
    <cfRule type="cellIs" dxfId="344" priority="95" stopIfTrue="1" operator="equal">
      <formula>0</formula>
    </cfRule>
  </conditionalFormatting>
  <conditionalFormatting sqref="J49">
    <cfRule type="cellIs" dxfId="343" priority="93" stopIfTrue="1" operator="equal">
      <formula>0</formula>
    </cfRule>
  </conditionalFormatting>
  <conditionalFormatting sqref="V13:X13">
    <cfRule type="cellIs" dxfId="342" priority="91" stopIfTrue="1" operator="equal">
      <formula>0</formula>
    </cfRule>
  </conditionalFormatting>
  <conditionalFormatting sqref="V25:X25">
    <cfRule type="cellIs" dxfId="341" priority="90" stopIfTrue="1" operator="equal">
      <formula>0</formula>
    </cfRule>
  </conditionalFormatting>
  <conditionalFormatting sqref="V37:X37">
    <cfRule type="cellIs" dxfId="340" priority="89" stopIfTrue="1" operator="equal">
      <formula>0</formula>
    </cfRule>
  </conditionalFormatting>
  <conditionalFormatting sqref="V49:X49">
    <cfRule type="cellIs" dxfId="339" priority="88" stopIfTrue="1" operator="equal">
      <formula>0</formula>
    </cfRule>
  </conditionalFormatting>
  <conditionalFormatting sqref="J37">
    <cfRule type="cellIs" dxfId="338" priority="79" stopIfTrue="1" operator="equal">
      <formula>0</formula>
    </cfRule>
  </conditionalFormatting>
  <conditionalFormatting sqref="AD15">
    <cfRule type="cellIs" dxfId="337" priority="56" stopIfTrue="1" operator="lessThan">
      <formula>0</formula>
    </cfRule>
  </conditionalFormatting>
  <conditionalFormatting sqref="AG23:AH27 AG30:AH30 AH28 AH31 AG32:AH41 AG49:AH49 AG44:AH47">
    <cfRule type="cellIs" dxfId="336" priority="46" stopIfTrue="1" operator="equal">
      <formula>0</formula>
    </cfRule>
  </conditionalFormatting>
  <conditionalFormatting sqref="AG31">
    <cfRule type="cellIs" dxfId="335" priority="36" stopIfTrue="1" operator="equal">
      <formula>0</formula>
    </cfRule>
  </conditionalFormatting>
  <conditionalFormatting sqref="AG57:AH57 AG41:AH41">
    <cfRule type="cellIs" dxfId="334" priority="35" stopIfTrue="1" operator="equal">
      <formula>0</formula>
    </cfRule>
  </conditionalFormatting>
  <conditionalFormatting sqref="AG59:AH59">
    <cfRule type="cellIs" dxfId="333" priority="33" stopIfTrue="1" operator="equal">
      <formula>0</formula>
    </cfRule>
  </conditionalFormatting>
  <conditionalFormatting sqref="AG28">
    <cfRule type="cellIs" dxfId="332" priority="41" stopIfTrue="1" operator="equal">
      <formula>0</formula>
    </cfRule>
  </conditionalFormatting>
  <conditionalFormatting sqref="AG58:AH58">
    <cfRule type="cellIs" dxfId="331" priority="31" stopIfTrue="1" operator="equal">
      <formula>0</formula>
    </cfRule>
  </conditionalFormatting>
  <conditionalFormatting sqref="AG45:AH45">
    <cfRule type="cellIs" dxfId="330" priority="39" stopIfTrue="1" operator="equal">
      <formula>0</formula>
    </cfRule>
  </conditionalFormatting>
  <conditionalFormatting sqref="AG44:AH44">
    <cfRule type="cellIs" dxfId="329" priority="34" stopIfTrue="1" operator="equal">
      <formula>0</formula>
    </cfRule>
  </conditionalFormatting>
  <conditionalFormatting sqref="AG48:AH48">
    <cfRule type="cellIs" dxfId="328" priority="29" stopIfTrue="1" operator="equal">
      <formula>0</formula>
    </cfRule>
  </conditionalFormatting>
  <conditionalFormatting sqref="AG50:AH52">
    <cfRule type="cellIs" dxfId="327" priority="26" stopIfTrue="1" operator="equal">
      <formula>0</formula>
    </cfRule>
  </conditionalFormatting>
  <conditionalFormatting sqref="AG42:AH42">
    <cfRule type="cellIs" dxfId="326" priority="25" stopIfTrue="1" operator="equal">
      <formula>0</formula>
    </cfRule>
  </conditionalFormatting>
  <conditionalFormatting sqref="AG42:AH42">
    <cfRule type="cellIs" dxfId="325" priority="24" stopIfTrue="1" operator="equal">
      <formula>0</formula>
    </cfRule>
  </conditionalFormatting>
  <conditionalFormatting sqref="AG43:AH43">
    <cfRule type="cellIs" dxfId="324" priority="23" stopIfTrue="1" operator="equal">
      <formula>0</formula>
    </cfRule>
  </conditionalFormatting>
  <conditionalFormatting sqref="AG43:AH43">
    <cfRule type="cellIs" dxfId="323" priority="22" stopIfTrue="1" operator="equal">
      <formula>0</formula>
    </cfRule>
  </conditionalFormatting>
  <conditionalFormatting sqref="H25:I25">
    <cfRule type="cellIs" dxfId="322" priority="11" stopIfTrue="1" operator="equal">
      <formula>0</formula>
    </cfRule>
  </conditionalFormatting>
  <conditionalFormatting sqref="H13:I13">
    <cfRule type="cellIs" dxfId="321" priority="10" stopIfTrue="1" operator="equal">
      <formula>0</formula>
    </cfRule>
  </conditionalFormatting>
  <conditionalFormatting sqref="H37:I37">
    <cfRule type="cellIs" dxfId="320" priority="9" stopIfTrue="1" operator="equal">
      <formula>0</formula>
    </cfRule>
  </conditionalFormatting>
  <conditionalFormatting sqref="H49:I49">
    <cfRule type="cellIs" dxfId="319" priority="8" stopIfTrue="1" operator="equal">
      <formula>0</formula>
    </cfRule>
  </conditionalFormatting>
  <conditionalFormatting sqref="AG53:AH55">
    <cfRule type="cellIs" dxfId="318" priority="5" stopIfTrue="1" operator="equal">
      <formula>0</formula>
    </cfRule>
  </conditionalFormatting>
  <conditionalFormatting sqref="M13">
    <cfRule type="cellIs" dxfId="317" priority="4" stopIfTrue="1" operator="equal">
      <formula>0</formula>
    </cfRule>
  </conditionalFormatting>
  <conditionalFormatting sqref="M25">
    <cfRule type="cellIs" dxfId="316" priority="3" stopIfTrue="1" operator="equal">
      <formula>0</formula>
    </cfRule>
  </conditionalFormatting>
  <conditionalFormatting sqref="M37">
    <cfRule type="cellIs" dxfId="315" priority="2" stopIfTrue="1" operator="equal">
      <formula>0</formula>
    </cfRule>
  </conditionalFormatting>
  <conditionalFormatting sqref="M49">
    <cfRule type="cellIs" dxfId="314" priority="1" stopIfTrue="1" operator="equal">
      <formula>0</formula>
    </cfRule>
  </conditionalFormatting>
  <dataValidations count="7">
    <dataValidation allowBlank="1" showInputMessage="1" sqref="AD8" xr:uid="{FAE335B5-27CC-48A0-94E9-D2C30AEF51DA}"/>
    <dataValidation type="decimal" allowBlank="1" showInputMessage="1" showErrorMessage="1" sqref="AI11 AD11 AG29 AD16 AG56" xr:uid="{38CA391E-DA4E-4232-8FA2-F5111DE5A17C}">
      <formula1>0</formula1>
      <formula2>300</formula2>
    </dataValidation>
    <dataValidation type="decimal" allowBlank="1" showInputMessage="1" showErrorMessage="1" sqref="AF6" xr:uid="{9526A608-5D64-4085-B9CB-ADA4CD7E6131}">
      <formula1>0</formula1>
      <formula2>2</formula2>
    </dataValidation>
    <dataValidation type="decimal" allowBlank="1" showInputMessage="1" showErrorMessage="1" errorTitle="Invalid Data Type" error="Please enter a number between 0 and 24." sqref="C18:C24 C42:C48 C30:C36 C6:C12 C54:C57 C60" xr:uid="{7426BDDF-4184-4AE2-AFF0-857CC91C0EAF}">
      <formula1>0</formula1>
      <formula2>24</formula2>
    </dataValidation>
    <dataValidation type="date" allowBlank="1" showInputMessage="1" sqref="AG8" xr:uid="{CEFEA1E5-F359-42FA-9AA8-FE511B65B4EF}">
      <formula1>1</formula1>
      <formula2>73050</formula2>
    </dataValidation>
    <dataValidation type="list" allowBlank="1" showInputMessage="1" showErrorMessage="1" sqref="T54" xr:uid="{56936133-5877-4C48-9D5D-315FD0FF464E}">
      <formula1>$B$18:$B$24</formula1>
    </dataValidation>
    <dataValidation type="list" allowBlank="1" showInputMessage="1" showErrorMessage="1" sqref="T55:T61" xr:uid="{09696841-9540-46CB-8692-EE588BBABA90}">
      <formula1>$B$18:$B$25</formula1>
    </dataValidation>
  </dataValidations>
  <hyperlinks>
    <hyperlink ref="F65" r:id="rId1" display="http://web.uncg.edu/hrs/PolicyManuals/StaffManual/Section5/" xr:uid="{B0DC768A-1456-4F57-9CD9-B4876D2D548C}"/>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 xml:space="preserve">&amp;L&amp;"Arial,Italic"v. 1.03
r. 7/1/20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AF60128-5748-4DFA-9C12-6193CBE08BA1}">
          <x14:formula1>
            <xm:f>Validation!$F$18:$F$21</xm:f>
          </x14:formula1>
          <xm:sqref>I6:I12 I18:I24 I30:I36 I42:I48</xm:sqref>
        </x14:dataValidation>
        <x14:dataValidation type="list" allowBlank="1" showInputMessage="1" showErrorMessage="1" xr:uid="{A009A124-BD43-44AA-A689-A6B0189AD48F}">
          <x14:formula1>
            <xm:f>Validation!$B$18:$B$27</xm:f>
          </x14:formula1>
          <xm:sqref>T6:T12 T42:T48 T30:T36 T18:T24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Sean Farrell</cp:lastModifiedBy>
  <cp:lastPrinted>2020-06-01T17:36:25Z</cp:lastPrinted>
  <dcterms:created xsi:type="dcterms:W3CDTF">2008-03-11T17:28:54Z</dcterms:created>
  <dcterms:modified xsi:type="dcterms:W3CDTF">2020-07-08T17:06:29Z</dcterms:modified>
</cp:coreProperties>
</file>