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codeName="ThisWorkbook" defaultThemeVersion="124226"/>
  <mc:AlternateContent xmlns:mc="http://schemas.openxmlformats.org/markup-compatibility/2006">
    <mc:Choice Requires="x15">
      <x15ac:absPath xmlns:x15ac="http://schemas.microsoft.com/office/spreadsheetml/2010/11/ac" url="https://uncg.sharepoint.com/sites/dept-58401/Migrated from Box/58401 - HRS Department Shared All/58401 - HRIS/Timesheets/"/>
    </mc:Choice>
  </mc:AlternateContent>
  <xr:revisionPtr revIDLastSave="549" documentId="14_{037D3A52-4768-4B26-84DE-090DCF01849E}" xr6:coauthVersionLast="47" xr6:coauthVersionMax="47" xr10:uidLastSave="{4F20F98D-4E1A-4438-99AC-1B70A10F8FAB}"/>
  <bookViews>
    <workbookView xWindow="-28920" yWindow="-120" windowWidth="29040" windowHeight="15720" tabRatio="785" firstSheet="1" activeTab="4" xr2:uid="{00000000-000D-0000-FFFF-FFFF00000000}"/>
  </bookViews>
  <sheets>
    <sheet name="Validation" sheetId="4" state="hidden" r:id="rId1"/>
    <sheet name="Instructions" sheetId="2" r:id="rId2"/>
    <sheet name="Holidays" sheetId="17" r:id="rId3"/>
    <sheet name="Earn Codes" sheetId="6" r:id="rId4"/>
    <sheet name="Timesheet Setup" sheetId="27" r:id="rId5"/>
    <sheet name="January" sheetId="33" r:id="rId6"/>
    <sheet name="February" sheetId="36" r:id="rId7"/>
    <sheet name="March" sheetId="37" r:id="rId8"/>
    <sheet name="April" sheetId="38" r:id="rId9"/>
    <sheet name="May" sheetId="39" r:id="rId10"/>
    <sheet name="June" sheetId="40" r:id="rId11"/>
    <sheet name="July" sheetId="41" r:id="rId12"/>
    <sheet name="August" sheetId="42" r:id="rId13"/>
    <sheet name="September" sheetId="43" r:id="rId14"/>
    <sheet name="October" sheetId="44" r:id="rId15"/>
    <sheet name="November" sheetId="45" r:id="rId16"/>
    <sheet name="December" sheetId="46" r:id="rId17"/>
  </sheets>
  <definedNames>
    <definedName name="_xlnm.Print_Area" localSheetId="8">April!$A$3:$AH$70</definedName>
    <definedName name="_xlnm.Print_Area" localSheetId="12">August!$A$3:$AH$70</definedName>
    <definedName name="_xlnm.Print_Area" localSheetId="16">December!$A$3:$AH$70</definedName>
    <definedName name="_xlnm.Print_Area" localSheetId="6">February!$A$3:$AH$70</definedName>
    <definedName name="_xlnm.Print_Area" localSheetId="2">Holidays!$A$1:$F$35</definedName>
    <definedName name="_xlnm.Print_Area" localSheetId="5">January!$A$1:$AG$65</definedName>
    <definedName name="_xlnm.Print_Area" localSheetId="11">July!$A$3:$AH$70</definedName>
    <definedName name="_xlnm.Print_Area" localSheetId="10">June!$A$3:$AH$70</definedName>
    <definedName name="_xlnm.Print_Area" localSheetId="7">March!$A$3:$AH$70</definedName>
    <definedName name="_xlnm.Print_Area" localSheetId="9">May!$A$3:$AH$70</definedName>
    <definedName name="_xlnm.Print_Area" localSheetId="15">November!$A$3:$AH$70</definedName>
    <definedName name="_xlnm.Print_Area" localSheetId="14">October!$A$3:$AH$70</definedName>
    <definedName name="_xlnm.Print_Area" localSheetId="13">September!$A$3:$AH$70</definedName>
    <definedName name="Z_16E8EE08_31BD_4376_AC27_20741A6BF30E_.wvu.Rows" localSheetId="8" hidden="1">April!$61:$66</definedName>
    <definedName name="Z_16E8EE08_31BD_4376_AC27_20741A6BF30E_.wvu.Rows" localSheetId="12" hidden="1">August!$61:$66</definedName>
    <definedName name="Z_16E8EE08_31BD_4376_AC27_20741A6BF30E_.wvu.Rows" localSheetId="16" hidden="1">December!$61:$66</definedName>
    <definedName name="Z_16E8EE08_31BD_4376_AC27_20741A6BF30E_.wvu.Rows" localSheetId="6" hidden="1">February!$61:$66</definedName>
    <definedName name="Z_16E8EE08_31BD_4376_AC27_20741A6BF30E_.wvu.Rows" localSheetId="5" hidden="1">January!$60:$65</definedName>
    <definedName name="Z_16E8EE08_31BD_4376_AC27_20741A6BF30E_.wvu.Rows" localSheetId="11" hidden="1">July!$61:$66</definedName>
    <definedName name="Z_16E8EE08_31BD_4376_AC27_20741A6BF30E_.wvu.Rows" localSheetId="10" hidden="1">June!$61:$66</definedName>
    <definedName name="Z_16E8EE08_31BD_4376_AC27_20741A6BF30E_.wvu.Rows" localSheetId="7" hidden="1">March!$61:$66</definedName>
    <definedName name="Z_16E8EE08_31BD_4376_AC27_20741A6BF30E_.wvu.Rows" localSheetId="9" hidden="1">May!$61:$66</definedName>
    <definedName name="Z_16E8EE08_31BD_4376_AC27_20741A6BF30E_.wvu.Rows" localSheetId="15" hidden="1">November!$61:$66</definedName>
    <definedName name="Z_16E8EE08_31BD_4376_AC27_20741A6BF30E_.wvu.Rows" localSheetId="14" hidden="1">October!$61:$66</definedName>
    <definedName name="Z_16E8EE08_31BD_4376_AC27_20741A6BF30E_.wvu.Rows" localSheetId="13" hidden="1">September!$61:$66</definedName>
  </definedNames>
  <calcPr calcId="191028"/>
  <customWorkbookViews>
    <customWorkbookView name="UNCG - Personal View" guid="{16E8EE08-31BD-4376-AC27-20741A6BF30E}" mergeInterval="0" personalView="1" maximized="1" xWindow="1" yWindow="1" windowWidth="1024" windowHeight="47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48" i="42" l="1"/>
  <c r="AE48" i="42"/>
  <c r="AE47" i="42"/>
  <c r="AF47" i="42" s="1"/>
  <c r="AE46" i="42"/>
  <c r="AF46" i="42" s="1"/>
  <c r="AE45" i="42"/>
  <c r="AF45" i="42" s="1"/>
  <c r="AE44" i="42"/>
  <c r="AF44" i="42" s="1"/>
  <c r="AE43" i="42"/>
  <c r="AF43" i="42" s="1"/>
  <c r="AF42" i="42"/>
  <c r="AE42" i="42"/>
  <c r="AE41" i="42"/>
  <c r="AF41" i="42" s="1"/>
  <c r="AE40" i="42"/>
  <c r="AF40" i="42" s="1"/>
  <c r="AE39" i="42"/>
  <c r="AF39" i="42" s="1"/>
  <c r="AE38" i="42"/>
  <c r="AF38" i="42" s="1"/>
  <c r="AE37" i="42"/>
  <c r="AF37" i="42" s="1"/>
  <c r="AF36" i="42"/>
  <c r="AE36" i="42"/>
  <c r="AE35" i="42"/>
  <c r="AF35" i="42" s="1"/>
  <c r="AE34" i="42"/>
  <c r="AF34" i="42" s="1"/>
  <c r="AE33" i="42"/>
  <c r="AF33" i="42" s="1"/>
  <c r="AE32" i="42"/>
  <c r="AF32" i="42" s="1"/>
  <c r="AE31" i="42"/>
  <c r="AF31" i="42" s="1"/>
  <c r="AF30" i="42"/>
  <c r="AE30" i="42"/>
  <c r="AE29" i="42"/>
  <c r="AF29" i="42" s="1"/>
  <c r="AE28" i="42"/>
  <c r="AF28" i="42" s="1"/>
  <c r="AE27" i="42"/>
  <c r="AF27" i="42" s="1"/>
  <c r="AE26" i="42"/>
  <c r="AF26" i="42" s="1"/>
  <c r="AE25" i="42"/>
  <c r="AF25" i="42" s="1"/>
  <c r="AF23" i="42"/>
  <c r="AE23" i="42"/>
  <c r="AE22" i="42"/>
  <c r="AF22" i="42" s="1"/>
  <c r="AE21" i="42"/>
  <c r="AF21" i="42" s="1"/>
  <c r="AE20" i="42"/>
  <c r="AF20" i="42" s="1"/>
  <c r="AE19" i="42"/>
  <c r="AF19" i="42" s="1"/>
  <c r="AE18" i="42"/>
  <c r="AF18" i="42" s="1"/>
  <c r="AF49" i="42" s="1"/>
  <c r="AF48" i="41"/>
  <c r="AE48" i="41"/>
  <c r="AE47" i="41"/>
  <c r="AF47" i="41" s="1"/>
  <c r="AE46" i="41"/>
  <c r="AF46" i="41" s="1"/>
  <c r="AE45" i="41"/>
  <c r="AF45" i="41" s="1"/>
  <c r="AE44" i="41"/>
  <c r="AF44" i="41" s="1"/>
  <c r="AF43" i="41"/>
  <c r="AE43" i="41"/>
  <c r="AF42" i="41"/>
  <c r="AE42" i="41"/>
  <c r="AE41" i="41"/>
  <c r="AF41" i="41" s="1"/>
  <c r="AE40" i="41"/>
  <c r="AF40" i="41" s="1"/>
  <c r="AE39" i="41"/>
  <c r="AF39" i="41" s="1"/>
  <c r="AE38" i="41"/>
  <c r="AF38" i="41" s="1"/>
  <c r="AF37" i="41"/>
  <c r="AE37" i="41"/>
  <c r="AF36" i="41"/>
  <c r="AE36" i="41"/>
  <c r="AE35" i="41"/>
  <c r="AF35" i="41" s="1"/>
  <c r="AE34" i="41"/>
  <c r="AF34" i="41" s="1"/>
  <c r="AE33" i="41"/>
  <c r="AF33" i="41" s="1"/>
  <c r="AE32" i="41"/>
  <c r="AF32" i="41" s="1"/>
  <c r="AF31" i="41"/>
  <c r="AE31" i="41"/>
  <c r="AF30" i="41"/>
  <c r="AE30" i="41"/>
  <c r="AE29" i="41"/>
  <c r="AF29" i="41" s="1"/>
  <c r="AE28" i="41"/>
  <c r="AF28" i="41" s="1"/>
  <c r="AE27" i="41"/>
  <c r="AF27" i="41" s="1"/>
  <c r="AE26" i="41"/>
  <c r="AF26" i="41" s="1"/>
  <c r="AF25" i="41"/>
  <c r="AE25" i="41"/>
  <c r="AF23" i="41"/>
  <c r="AE23" i="41"/>
  <c r="AE22" i="41"/>
  <c r="AF22" i="41" s="1"/>
  <c r="AE21" i="41"/>
  <c r="AF21" i="41" s="1"/>
  <c r="AE20" i="41"/>
  <c r="AF20" i="41" s="1"/>
  <c r="AE19" i="41"/>
  <c r="AF19" i="41" s="1"/>
  <c r="AF18" i="41"/>
  <c r="AE18" i="41"/>
  <c r="AE49" i="41" s="1"/>
  <c r="AF48" i="40"/>
  <c r="AE48" i="40"/>
  <c r="AE47" i="40"/>
  <c r="AF47" i="40" s="1"/>
  <c r="AE46" i="40"/>
  <c r="AF46" i="40" s="1"/>
  <c r="AE45" i="40"/>
  <c r="AF45" i="40" s="1"/>
  <c r="AE44" i="40"/>
  <c r="AF44" i="40" s="1"/>
  <c r="AE43" i="40"/>
  <c r="AF43" i="40" s="1"/>
  <c r="AF42" i="40"/>
  <c r="AE42" i="40"/>
  <c r="AE41" i="40"/>
  <c r="AF41" i="40" s="1"/>
  <c r="AE40" i="40"/>
  <c r="AF40" i="40" s="1"/>
  <c r="AE39" i="40"/>
  <c r="AF39" i="40" s="1"/>
  <c r="AE38" i="40"/>
  <c r="AF38" i="40" s="1"/>
  <c r="AE37" i="40"/>
  <c r="AF37" i="40" s="1"/>
  <c r="AF36" i="40"/>
  <c r="AE36" i="40"/>
  <c r="AE35" i="40"/>
  <c r="AF35" i="40" s="1"/>
  <c r="AE34" i="40"/>
  <c r="AF34" i="40" s="1"/>
  <c r="AE33" i="40"/>
  <c r="AF33" i="40" s="1"/>
  <c r="AE32" i="40"/>
  <c r="AF32" i="40" s="1"/>
  <c r="AE31" i="40"/>
  <c r="AF31" i="40" s="1"/>
  <c r="AF30" i="40"/>
  <c r="AE30" i="40"/>
  <c r="AE29" i="40"/>
  <c r="AF29" i="40" s="1"/>
  <c r="AE28" i="40"/>
  <c r="AF28" i="40" s="1"/>
  <c r="AE27" i="40"/>
  <c r="AF27" i="40" s="1"/>
  <c r="AE26" i="40"/>
  <c r="AF26" i="40" s="1"/>
  <c r="AE25" i="40"/>
  <c r="AF25" i="40" s="1"/>
  <c r="AF23" i="40"/>
  <c r="AE23" i="40"/>
  <c r="AE22" i="40"/>
  <c r="AF22" i="40" s="1"/>
  <c r="AE21" i="40"/>
  <c r="AF21" i="40" s="1"/>
  <c r="AE20" i="40"/>
  <c r="AF20" i="40" s="1"/>
  <c r="AE19" i="40"/>
  <c r="AF19" i="40" s="1"/>
  <c r="AE18" i="40"/>
  <c r="AF18" i="40" s="1"/>
  <c r="AE48" i="39"/>
  <c r="AF48" i="39" s="1"/>
  <c r="AE47" i="39"/>
  <c r="AF47" i="39" s="1"/>
  <c r="AE46" i="39"/>
  <c r="AF46" i="39" s="1"/>
  <c r="AE45" i="39"/>
  <c r="AF45" i="39" s="1"/>
  <c r="AE44" i="39"/>
  <c r="AF44" i="39" s="1"/>
  <c r="AF43" i="39"/>
  <c r="AE43" i="39"/>
  <c r="AE42" i="39"/>
  <c r="AF42" i="39" s="1"/>
  <c r="AE41" i="39"/>
  <c r="AF41" i="39" s="1"/>
  <c r="AE40" i="39"/>
  <c r="AF40" i="39" s="1"/>
  <c r="AE39" i="39"/>
  <c r="AF39" i="39" s="1"/>
  <c r="AE38" i="39"/>
  <c r="AF38" i="39" s="1"/>
  <c r="AF37" i="39"/>
  <c r="AE37" i="39"/>
  <c r="AE36" i="39"/>
  <c r="AF36" i="39" s="1"/>
  <c r="AE35" i="39"/>
  <c r="AF35" i="39" s="1"/>
  <c r="AE34" i="39"/>
  <c r="AF34" i="39" s="1"/>
  <c r="AE33" i="39"/>
  <c r="AF33" i="39" s="1"/>
  <c r="AE32" i="39"/>
  <c r="AF32" i="39" s="1"/>
  <c r="AF31" i="39"/>
  <c r="AE31" i="39"/>
  <c r="AE30" i="39"/>
  <c r="AF30" i="39" s="1"/>
  <c r="AE29" i="39"/>
  <c r="AF29" i="39" s="1"/>
  <c r="AE28" i="39"/>
  <c r="AF28" i="39" s="1"/>
  <c r="AE27" i="39"/>
  <c r="AF27" i="39" s="1"/>
  <c r="AE26" i="39"/>
  <c r="AF26" i="39" s="1"/>
  <c r="AF25" i="39"/>
  <c r="AE25" i="39"/>
  <c r="AE23" i="39"/>
  <c r="AF23" i="39" s="1"/>
  <c r="AE22" i="39"/>
  <c r="AF22" i="39" s="1"/>
  <c r="AE21" i="39"/>
  <c r="AF21" i="39" s="1"/>
  <c r="AE20" i="39"/>
  <c r="AF20" i="39" s="1"/>
  <c r="AE19" i="39"/>
  <c r="AF19" i="39" s="1"/>
  <c r="AF18" i="39"/>
  <c r="AE18" i="39"/>
  <c r="AE49" i="39" s="1"/>
  <c r="AF48" i="38"/>
  <c r="AE48" i="38"/>
  <c r="AE47" i="38"/>
  <c r="AF47" i="38" s="1"/>
  <c r="AE46" i="38"/>
  <c r="AF46" i="38" s="1"/>
  <c r="AE45" i="38"/>
  <c r="AF45" i="38" s="1"/>
  <c r="AE44" i="38"/>
  <c r="AF44" i="38" s="1"/>
  <c r="AE43" i="38"/>
  <c r="AF43" i="38" s="1"/>
  <c r="AF42" i="38"/>
  <c r="AE42" i="38"/>
  <c r="AE41" i="38"/>
  <c r="AF41" i="38" s="1"/>
  <c r="AE40" i="38"/>
  <c r="AF40" i="38" s="1"/>
  <c r="AE39" i="38"/>
  <c r="AF39" i="38" s="1"/>
  <c r="AE38" i="38"/>
  <c r="AF38" i="38" s="1"/>
  <c r="AE37" i="38"/>
  <c r="AF37" i="38" s="1"/>
  <c r="AF36" i="38"/>
  <c r="AE36" i="38"/>
  <c r="AE35" i="38"/>
  <c r="AF35" i="38" s="1"/>
  <c r="AE34" i="38"/>
  <c r="AF34" i="38" s="1"/>
  <c r="AE33" i="38"/>
  <c r="AF33" i="38" s="1"/>
  <c r="AE32" i="38"/>
  <c r="AF32" i="38" s="1"/>
  <c r="AE31" i="38"/>
  <c r="AF31" i="38" s="1"/>
  <c r="AF30" i="38"/>
  <c r="AE30" i="38"/>
  <c r="AE29" i="38"/>
  <c r="AF29" i="38" s="1"/>
  <c r="AE28" i="38"/>
  <c r="AF28" i="38" s="1"/>
  <c r="AE27" i="38"/>
  <c r="AF27" i="38" s="1"/>
  <c r="AE26" i="38"/>
  <c r="AF26" i="38" s="1"/>
  <c r="AE25" i="38"/>
  <c r="AF25" i="38" s="1"/>
  <c r="AF23" i="38"/>
  <c r="AE23" i="38"/>
  <c r="AE22" i="38"/>
  <c r="AF22" i="38" s="1"/>
  <c r="AE21" i="38"/>
  <c r="AF21" i="38" s="1"/>
  <c r="AE20" i="38"/>
  <c r="AF20" i="38" s="1"/>
  <c r="AE19" i="38"/>
  <c r="AF19" i="38" s="1"/>
  <c r="AE18" i="38"/>
  <c r="AF18" i="38" s="1"/>
  <c r="AE48" i="37"/>
  <c r="AF48" i="37" s="1"/>
  <c r="AE47" i="37"/>
  <c r="AF47" i="37" s="1"/>
  <c r="AE46" i="37"/>
  <c r="AF46" i="37" s="1"/>
  <c r="AE45" i="37"/>
  <c r="AF45" i="37" s="1"/>
  <c r="AE44" i="37"/>
  <c r="AF44" i="37" s="1"/>
  <c r="AE43" i="37"/>
  <c r="AF43" i="37" s="1"/>
  <c r="AE42" i="37"/>
  <c r="AF42" i="37" s="1"/>
  <c r="AE41" i="37"/>
  <c r="AF41" i="37" s="1"/>
  <c r="AE40" i="37"/>
  <c r="AF40" i="37" s="1"/>
  <c r="AE39" i="37"/>
  <c r="AF39" i="37" s="1"/>
  <c r="AE38" i="37"/>
  <c r="AF38" i="37" s="1"/>
  <c r="AE37" i="37"/>
  <c r="AF37" i="37" s="1"/>
  <c r="AE36" i="37"/>
  <c r="AF36" i="37" s="1"/>
  <c r="AE35" i="37"/>
  <c r="AF35" i="37" s="1"/>
  <c r="AE34" i="37"/>
  <c r="AF34" i="37" s="1"/>
  <c r="AE33" i="37"/>
  <c r="AF33" i="37" s="1"/>
  <c r="AE32" i="37"/>
  <c r="AF32" i="37" s="1"/>
  <c r="AE31" i="37"/>
  <c r="AF31" i="37" s="1"/>
  <c r="AE30" i="37"/>
  <c r="AF30" i="37" s="1"/>
  <c r="AE29" i="37"/>
  <c r="AF29" i="37" s="1"/>
  <c r="AE28" i="37"/>
  <c r="AF28" i="37" s="1"/>
  <c r="AE27" i="37"/>
  <c r="AF27" i="37" s="1"/>
  <c r="AE26" i="37"/>
  <c r="AF26" i="37" s="1"/>
  <c r="AE25" i="37"/>
  <c r="AF25" i="37" s="1"/>
  <c r="AE23" i="37"/>
  <c r="AF23" i="37" s="1"/>
  <c r="AE22" i="37"/>
  <c r="AF22" i="37" s="1"/>
  <c r="AE21" i="37"/>
  <c r="AF21" i="37" s="1"/>
  <c r="AE20" i="37"/>
  <c r="AF20" i="37" s="1"/>
  <c r="AE19" i="37"/>
  <c r="AF19" i="37" s="1"/>
  <c r="AE18" i="37"/>
  <c r="AF18" i="37" s="1"/>
  <c r="AE48" i="36"/>
  <c r="AF48" i="36" s="1"/>
  <c r="AE47" i="36"/>
  <c r="AF47" i="36" s="1"/>
  <c r="AE46" i="36"/>
  <c r="AF46" i="36" s="1"/>
  <c r="AE45" i="36"/>
  <c r="AF45" i="36" s="1"/>
  <c r="AE44" i="36"/>
  <c r="AF44" i="36" s="1"/>
  <c r="AE43" i="36"/>
  <c r="AF43" i="36" s="1"/>
  <c r="AE42" i="36"/>
  <c r="AF42" i="36" s="1"/>
  <c r="AE41" i="36"/>
  <c r="AF41" i="36" s="1"/>
  <c r="AE40" i="36"/>
  <c r="AF40" i="36" s="1"/>
  <c r="AE39" i="36"/>
  <c r="AF39" i="36" s="1"/>
  <c r="AE38" i="36"/>
  <c r="AF38" i="36" s="1"/>
  <c r="AE37" i="36"/>
  <c r="AF37" i="36" s="1"/>
  <c r="AE36" i="36"/>
  <c r="AF36" i="36" s="1"/>
  <c r="AE35" i="36"/>
  <c r="AF35" i="36" s="1"/>
  <c r="AE34" i="36"/>
  <c r="AF34" i="36" s="1"/>
  <c r="AE33" i="36"/>
  <c r="AF33" i="36" s="1"/>
  <c r="AE32" i="36"/>
  <c r="AF32" i="36" s="1"/>
  <c r="AE31" i="36"/>
  <c r="AF31" i="36" s="1"/>
  <c r="AE30" i="36"/>
  <c r="AF30" i="36" s="1"/>
  <c r="AE29" i="36"/>
  <c r="AF29" i="36" s="1"/>
  <c r="AE28" i="36"/>
  <c r="AF28" i="36" s="1"/>
  <c r="AE27" i="36"/>
  <c r="AF27" i="36" s="1"/>
  <c r="AE26" i="36"/>
  <c r="AF26" i="36" s="1"/>
  <c r="AE25" i="36"/>
  <c r="AF25" i="36" s="1"/>
  <c r="AE23" i="36"/>
  <c r="AF23" i="36" s="1"/>
  <c r="AE22" i="36"/>
  <c r="AF22" i="36" s="1"/>
  <c r="AE21" i="36"/>
  <c r="AF21" i="36" s="1"/>
  <c r="AE20" i="36"/>
  <c r="AF20" i="36" s="1"/>
  <c r="AE19" i="36"/>
  <c r="AF19" i="36" s="1"/>
  <c r="AE18" i="36"/>
  <c r="AF18" i="36" s="1"/>
  <c r="AE48" i="33"/>
  <c r="AF48" i="33" s="1"/>
  <c r="AE47" i="33"/>
  <c r="AF47" i="33" s="1"/>
  <c r="AF46" i="33"/>
  <c r="AE46" i="33"/>
  <c r="AE45" i="33"/>
  <c r="AF45" i="33" s="1"/>
  <c r="AE44" i="33"/>
  <c r="AF44" i="33" s="1"/>
  <c r="AE43" i="33"/>
  <c r="AF43" i="33" s="1"/>
  <c r="AE42" i="33"/>
  <c r="AF42" i="33" s="1"/>
  <c r="AE41" i="33"/>
  <c r="AF41" i="33" s="1"/>
  <c r="AF40" i="33"/>
  <c r="AE40" i="33"/>
  <c r="AE39" i="33"/>
  <c r="AF39" i="33" s="1"/>
  <c r="AE38" i="33"/>
  <c r="AF38" i="33" s="1"/>
  <c r="AE37" i="33"/>
  <c r="AF37" i="33" s="1"/>
  <c r="AE36" i="33"/>
  <c r="AF36" i="33" s="1"/>
  <c r="AE35" i="33"/>
  <c r="AF35" i="33" s="1"/>
  <c r="AF34" i="33"/>
  <c r="AE34" i="33"/>
  <c r="AE33" i="33"/>
  <c r="AF33" i="33" s="1"/>
  <c r="AE32" i="33"/>
  <c r="AF32" i="33" s="1"/>
  <c r="AE31" i="33"/>
  <c r="AF31" i="33" s="1"/>
  <c r="AE30" i="33"/>
  <c r="AF30" i="33" s="1"/>
  <c r="AE29" i="33"/>
  <c r="AF29" i="33" s="1"/>
  <c r="AF28" i="33"/>
  <c r="AE28" i="33"/>
  <c r="AE27" i="33"/>
  <c r="AF27" i="33" s="1"/>
  <c r="AE26" i="33"/>
  <c r="AF26" i="33" s="1"/>
  <c r="AE25" i="33"/>
  <c r="AF25" i="33" s="1"/>
  <c r="AE23" i="33"/>
  <c r="AF23" i="33" s="1"/>
  <c r="AE22" i="33"/>
  <c r="AF22" i="33" s="1"/>
  <c r="AF21" i="33"/>
  <c r="AE21" i="33"/>
  <c r="AE20" i="33"/>
  <c r="AF20" i="33" s="1"/>
  <c r="AE19" i="33"/>
  <c r="AF19" i="33" s="1"/>
  <c r="AE18" i="33"/>
  <c r="AF18" i="33" s="1"/>
  <c r="B52" i="33"/>
  <c r="B51" i="33"/>
  <c r="B50" i="33"/>
  <c r="B49" i="33"/>
  <c r="B49" i="44"/>
  <c r="AE47" i="46"/>
  <c r="AF47" i="46" s="1"/>
  <c r="AE45" i="46"/>
  <c r="AF45" i="46" s="1"/>
  <c r="AE44" i="46"/>
  <c r="AF44" i="46" s="1"/>
  <c r="AE43" i="46"/>
  <c r="AF43" i="46" s="1"/>
  <c r="AE41" i="46"/>
  <c r="AF41" i="46" s="1"/>
  <c r="AE38" i="46"/>
  <c r="AF38" i="46" s="1"/>
  <c r="AE37" i="46"/>
  <c r="AF37" i="46" s="1"/>
  <c r="AE36" i="46"/>
  <c r="AF36" i="46" s="1"/>
  <c r="AE33" i="46"/>
  <c r="AF33" i="46" s="1"/>
  <c r="AE30" i="46"/>
  <c r="AF30" i="46" s="1"/>
  <c r="AE29" i="46"/>
  <c r="AF29" i="46" s="1"/>
  <c r="AE28" i="46"/>
  <c r="AF28" i="46" s="1"/>
  <c r="AE27" i="46"/>
  <c r="AF27" i="46" s="1"/>
  <c r="AE26" i="46"/>
  <c r="AF26" i="46" s="1"/>
  <c r="AE23" i="46"/>
  <c r="AF23" i="46" s="1"/>
  <c r="AE20" i="46"/>
  <c r="AF20" i="46" s="1"/>
  <c r="AE19" i="46"/>
  <c r="AF19" i="46" s="1"/>
  <c r="AE18" i="46"/>
  <c r="AF18" i="46" s="1"/>
  <c r="AE47" i="45"/>
  <c r="AF47" i="45" s="1"/>
  <c r="AE45" i="45"/>
  <c r="AF45" i="45" s="1"/>
  <c r="AE44" i="45"/>
  <c r="AF44" i="45" s="1"/>
  <c r="AE43" i="45"/>
  <c r="AF43" i="45" s="1"/>
  <c r="AE41" i="45"/>
  <c r="AF41" i="45" s="1"/>
  <c r="AE38" i="45"/>
  <c r="AF38" i="45" s="1"/>
  <c r="AE37" i="45"/>
  <c r="AF37" i="45" s="1"/>
  <c r="AE36" i="45"/>
  <c r="AF36" i="45" s="1"/>
  <c r="AE33" i="45"/>
  <c r="AF33" i="45" s="1"/>
  <c r="AE30" i="45"/>
  <c r="AF30" i="45" s="1"/>
  <c r="AE29" i="45"/>
  <c r="AF29" i="45" s="1"/>
  <c r="AE28" i="45"/>
  <c r="AF28" i="45" s="1"/>
  <c r="AE27" i="45"/>
  <c r="AF27" i="45" s="1"/>
  <c r="AE26" i="45"/>
  <c r="AF26" i="45" s="1"/>
  <c r="AE20" i="45"/>
  <c r="AF20" i="45" s="1"/>
  <c r="AE19" i="45"/>
  <c r="AF19" i="45" s="1"/>
  <c r="AE18" i="45"/>
  <c r="AF18" i="45" s="1"/>
  <c r="AE47" i="44"/>
  <c r="AF47" i="44" s="1"/>
  <c r="AE45" i="44"/>
  <c r="AF45" i="44" s="1"/>
  <c r="AE44" i="44"/>
  <c r="AF44" i="44" s="1"/>
  <c r="AE43" i="44"/>
  <c r="AF43" i="44" s="1"/>
  <c r="AE41" i="44"/>
  <c r="AF41" i="44" s="1"/>
  <c r="AE38" i="44"/>
  <c r="AF38" i="44" s="1"/>
  <c r="AE37" i="44"/>
  <c r="AF37" i="44" s="1"/>
  <c r="AE36" i="44"/>
  <c r="AF36" i="44" s="1"/>
  <c r="AE33" i="44"/>
  <c r="AF33" i="44" s="1"/>
  <c r="AE30" i="44"/>
  <c r="AF30" i="44" s="1"/>
  <c r="AE29" i="44"/>
  <c r="AF29" i="44" s="1"/>
  <c r="AE28" i="44"/>
  <c r="AF28" i="44" s="1"/>
  <c r="AE27" i="44"/>
  <c r="AF27" i="44" s="1"/>
  <c r="AE26" i="44"/>
  <c r="AF26" i="44" s="1"/>
  <c r="AE20" i="44"/>
  <c r="AF20" i="44" s="1"/>
  <c r="AE19" i="44"/>
  <c r="AF19" i="44" s="1"/>
  <c r="AE18" i="44"/>
  <c r="AF18" i="44" s="1"/>
  <c r="AE47" i="43"/>
  <c r="AF47" i="43" s="1"/>
  <c r="AE45" i="43"/>
  <c r="AF45" i="43" s="1"/>
  <c r="AE44" i="43"/>
  <c r="AF44" i="43" s="1"/>
  <c r="AE43" i="43"/>
  <c r="AF43" i="43" s="1"/>
  <c r="AE41" i="43"/>
  <c r="AF41" i="43" s="1"/>
  <c r="AE38" i="43"/>
  <c r="AF38" i="43" s="1"/>
  <c r="AE37" i="43"/>
  <c r="AF37" i="43" s="1"/>
  <c r="AE36" i="43"/>
  <c r="AF36" i="43" s="1"/>
  <c r="AE33" i="43"/>
  <c r="AF33" i="43" s="1"/>
  <c r="AE30" i="43"/>
  <c r="AF30" i="43" s="1"/>
  <c r="AE29" i="43"/>
  <c r="AF29" i="43" s="1"/>
  <c r="AE28" i="43"/>
  <c r="AF28" i="43" s="1"/>
  <c r="AE27" i="43"/>
  <c r="AF27" i="43" s="1"/>
  <c r="AE26" i="43"/>
  <c r="AF26" i="43" s="1"/>
  <c r="AE23" i="43"/>
  <c r="AF23" i="43" s="1"/>
  <c r="AE20" i="43"/>
  <c r="AF20" i="43" s="1"/>
  <c r="AE19" i="43"/>
  <c r="AF19" i="43" s="1"/>
  <c r="AE18" i="43"/>
  <c r="AF18" i="43" s="1"/>
  <c r="J13" i="27"/>
  <c r="AE49" i="42" l="1"/>
  <c r="AF49" i="41"/>
  <c r="AF49" i="40"/>
  <c r="AE49" i="40"/>
  <c r="AF49" i="39"/>
  <c r="AF49" i="38"/>
  <c r="AE49" i="38"/>
  <c r="AF49" i="37"/>
  <c r="AE49" i="37"/>
  <c r="AF49" i="36"/>
  <c r="AE49" i="36"/>
  <c r="AF49" i="33"/>
  <c r="AE49" i="33"/>
  <c r="B53" i="33"/>
  <c r="B50" i="44"/>
  <c r="B51" i="44" s="1"/>
  <c r="B52" i="44" s="1"/>
  <c r="B53" i="44" s="1"/>
  <c r="B54" i="44" s="1"/>
  <c r="B55" i="44" s="1"/>
  <c r="D56" i="33" l="1"/>
  <c r="K56" i="33"/>
  <c r="B54" i="33"/>
  <c r="B55" i="33" s="1"/>
  <c r="N56" i="33"/>
  <c r="I56" i="33"/>
  <c r="O56" i="33"/>
  <c r="Q56" i="33"/>
  <c r="U56" i="33"/>
  <c r="P56" i="33"/>
  <c r="J56" i="33"/>
  <c r="F56" i="33"/>
  <c r="E56" i="33"/>
  <c r="M56" i="33"/>
  <c r="V56" i="33"/>
  <c r="T56" i="33"/>
  <c r="C56" i="33"/>
  <c r="L56" i="33"/>
  <c r="N56" i="44"/>
  <c r="Q56" i="44"/>
  <c r="I56" i="44"/>
  <c r="D56" i="44"/>
  <c r="K56" i="44"/>
  <c r="P56" i="44"/>
  <c r="J56" i="44"/>
  <c r="O56" i="44"/>
  <c r="L56" i="44"/>
  <c r="F56" i="44"/>
  <c r="U56" i="44"/>
  <c r="M56" i="44"/>
  <c r="E56" i="44"/>
  <c r="C56" i="44"/>
  <c r="T56" i="44"/>
  <c r="V56" i="44"/>
  <c r="AN59" i="46"/>
  <c r="AL59" i="46"/>
  <c r="AK59" i="46"/>
  <c r="AN58" i="46"/>
  <c r="AL58" i="46"/>
  <c r="AK58" i="46"/>
  <c r="AN57" i="46"/>
  <c r="AL57" i="46"/>
  <c r="AK57" i="46"/>
  <c r="AN56" i="46"/>
  <c r="AL56" i="46"/>
  <c r="AK56" i="46"/>
  <c r="AN55" i="46"/>
  <c r="AL55" i="46"/>
  <c r="AK55" i="46"/>
  <c r="AN54" i="46"/>
  <c r="AL54" i="46"/>
  <c r="AK54" i="46"/>
  <c r="AN53" i="46"/>
  <c r="AL53" i="46"/>
  <c r="AK53" i="46"/>
  <c r="AN47" i="46"/>
  <c r="AL47" i="46"/>
  <c r="AK47" i="46"/>
  <c r="AN46" i="46"/>
  <c r="AL46" i="46"/>
  <c r="AK46" i="46"/>
  <c r="AN45" i="46"/>
  <c r="AL45" i="46"/>
  <c r="AK45" i="46"/>
  <c r="AN44" i="46"/>
  <c r="AL44" i="46"/>
  <c r="AK44" i="46"/>
  <c r="AN43" i="46"/>
  <c r="AL43" i="46"/>
  <c r="AK43" i="46"/>
  <c r="AN42" i="46"/>
  <c r="AL42" i="46"/>
  <c r="AK42" i="46"/>
  <c r="AN41" i="46"/>
  <c r="AL41" i="46"/>
  <c r="AK41" i="46"/>
  <c r="AN35" i="46"/>
  <c r="AL35" i="46"/>
  <c r="AK35" i="46"/>
  <c r="AN34" i="46"/>
  <c r="AL34" i="46"/>
  <c r="AK34" i="46"/>
  <c r="AN33" i="46"/>
  <c r="AL33" i="46"/>
  <c r="AK33" i="46"/>
  <c r="AN32" i="46"/>
  <c r="AL32" i="46"/>
  <c r="AK32" i="46"/>
  <c r="AN31" i="46"/>
  <c r="AL31" i="46"/>
  <c r="AK31" i="46"/>
  <c r="AN30" i="46"/>
  <c r="AL30" i="46"/>
  <c r="AK30" i="46"/>
  <c r="AN29" i="46"/>
  <c r="AL29" i="46"/>
  <c r="AK29" i="46"/>
  <c r="AN23" i="46"/>
  <c r="AL23" i="46"/>
  <c r="AK23" i="46"/>
  <c r="AN22" i="46"/>
  <c r="AL22" i="46"/>
  <c r="AK22" i="46"/>
  <c r="AN21" i="46"/>
  <c r="AL21" i="46"/>
  <c r="AK21" i="46"/>
  <c r="AN20" i="46"/>
  <c r="AL20" i="46"/>
  <c r="AK20" i="46"/>
  <c r="AN19" i="46"/>
  <c r="AL19" i="46"/>
  <c r="AK19" i="46"/>
  <c r="AN18" i="46"/>
  <c r="AL18" i="46"/>
  <c r="AK18" i="46"/>
  <c r="AN17" i="46"/>
  <c r="AL17" i="46"/>
  <c r="AK17" i="46"/>
  <c r="AN11" i="46"/>
  <c r="AL11" i="46"/>
  <c r="AK11" i="46"/>
  <c r="AN10" i="46"/>
  <c r="AL10" i="46"/>
  <c r="AK10" i="46"/>
  <c r="AN9" i="46"/>
  <c r="AL9" i="46"/>
  <c r="AK9" i="46"/>
  <c r="AN8" i="46"/>
  <c r="AL8" i="46"/>
  <c r="AK8" i="46"/>
  <c r="AN7" i="46"/>
  <c r="AL7" i="46"/>
  <c r="AK7" i="46"/>
  <c r="AE7" i="46"/>
  <c r="AB7" i="46"/>
  <c r="AN6" i="46"/>
  <c r="AL6" i="46"/>
  <c r="AK6" i="46"/>
  <c r="AN5" i="46"/>
  <c r="AL5" i="46"/>
  <c r="AK5" i="46"/>
  <c r="AF5" i="46"/>
  <c r="AE5" i="46"/>
  <c r="AD5" i="46"/>
  <c r="Y5" i="46"/>
  <c r="AD3" i="46"/>
  <c r="Y3" i="46"/>
  <c r="AN59" i="45"/>
  <c r="AL59" i="45"/>
  <c r="AK59" i="45"/>
  <c r="AN58" i="45"/>
  <c r="AL58" i="45"/>
  <c r="AK58" i="45"/>
  <c r="AN57" i="45"/>
  <c r="AL57" i="45"/>
  <c r="AK57" i="45"/>
  <c r="AN56" i="45"/>
  <c r="AL56" i="45"/>
  <c r="AK56" i="45"/>
  <c r="AN55" i="45"/>
  <c r="AL55" i="45"/>
  <c r="AK55" i="45"/>
  <c r="AN54" i="45"/>
  <c r="AL54" i="45"/>
  <c r="AK54" i="45"/>
  <c r="AN53" i="45"/>
  <c r="AL53" i="45"/>
  <c r="AK53" i="45"/>
  <c r="AN47" i="45"/>
  <c r="AL47" i="45"/>
  <c r="AK47" i="45"/>
  <c r="AN46" i="45"/>
  <c r="AL46" i="45"/>
  <c r="AK46" i="45"/>
  <c r="AN45" i="45"/>
  <c r="AL45" i="45"/>
  <c r="AK45" i="45"/>
  <c r="AN44" i="45"/>
  <c r="AL44" i="45"/>
  <c r="AK44" i="45"/>
  <c r="AN43" i="45"/>
  <c r="AL43" i="45"/>
  <c r="AK43" i="45"/>
  <c r="AN42" i="45"/>
  <c r="AL42" i="45"/>
  <c r="AK42" i="45"/>
  <c r="AN41" i="45"/>
  <c r="AL41" i="45"/>
  <c r="AL48" i="45" s="1"/>
  <c r="AK41" i="45"/>
  <c r="AN35" i="45"/>
  <c r="AL35" i="45"/>
  <c r="AK35" i="45"/>
  <c r="AN34" i="45"/>
  <c r="AL34" i="45"/>
  <c r="AK34" i="45"/>
  <c r="AN33" i="45"/>
  <c r="AL33" i="45"/>
  <c r="AK33" i="45"/>
  <c r="AN32" i="45"/>
  <c r="AL32" i="45"/>
  <c r="AK32" i="45"/>
  <c r="AN31" i="45"/>
  <c r="AL31" i="45"/>
  <c r="AK31" i="45"/>
  <c r="AN30" i="45"/>
  <c r="AL30" i="45"/>
  <c r="AK30" i="45"/>
  <c r="AN29" i="45"/>
  <c r="AL29" i="45"/>
  <c r="AK29" i="45"/>
  <c r="AN23" i="45"/>
  <c r="AL23" i="45"/>
  <c r="AK23" i="45"/>
  <c r="AN22" i="45"/>
  <c r="AL22" i="45"/>
  <c r="AK22" i="45"/>
  <c r="AN21" i="45"/>
  <c r="AL21" i="45"/>
  <c r="AK21" i="45"/>
  <c r="AN20" i="45"/>
  <c r="AL20" i="45"/>
  <c r="AK20" i="45"/>
  <c r="AN19" i="45"/>
  <c r="AL19" i="45"/>
  <c r="AK19" i="45"/>
  <c r="AN18" i="45"/>
  <c r="AL18" i="45"/>
  <c r="AK18" i="45"/>
  <c r="AN17" i="45"/>
  <c r="AL17" i="45"/>
  <c r="AK17" i="45"/>
  <c r="AN11" i="45"/>
  <c r="AL11" i="45"/>
  <c r="AK11" i="45"/>
  <c r="AN10" i="45"/>
  <c r="AL10" i="45"/>
  <c r="AK10" i="45"/>
  <c r="AN9" i="45"/>
  <c r="AL9" i="45"/>
  <c r="AK9" i="45"/>
  <c r="AN8" i="45"/>
  <c r="AL8" i="45"/>
  <c r="AK8" i="45"/>
  <c r="AN7" i="45"/>
  <c r="AL7" i="45"/>
  <c r="AK7" i="45"/>
  <c r="AE7" i="45"/>
  <c r="AB7" i="45"/>
  <c r="B5" i="45" s="1"/>
  <c r="AN6" i="45"/>
  <c r="AL6" i="45"/>
  <c r="AK6" i="45"/>
  <c r="AN5" i="45"/>
  <c r="AN12" i="45" s="1"/>
  <c r="AL5" i="45"/>
  <c r="AK5" i="45"/>
  <c r="AF5" i="45"/>
  <c r="AE5" i="45"/>
  <c r="AD5" i="45"/>
  <c r="Y5" i="45"/>
  <c r="AD3" i="45"/>
  <c r="Y3" i="45"/>
  <c r="AN59" i="44"/>
  <c r="AL59" i="44"/>
  <c r="AK59" i="44"/>
  <c r="AN58" i="44"/>
  <c r="AL58" i="44"/>
  <c r="AK58" i="44"/>
  <c r="AN57" i="44"/>
  <c r="AL57" i="44"/>
  <c r="AK57" i="44"/>
  <c r="AN56" i="44"/>
  <c r="AL56" i="44"/>
  <c r="AK56" i="44"/>
  <c r="AN55" i="44"/>
  <c r="AL55" i="44"/>
  <c r="AK55" i="44"/>
  <c r="AN54" i="44"/>
  <c r="AL54" i="44"/>
  <c r="AK54" i="44"/>
  <c r="AN53" i="44"/>
  <c r="AL53" i="44"/>
  <c r="AL60" i="44" s="1"/>
  <c r="AE23" i="44" s="1"/>
  <c r="AF23" i="44" s="1"/>
  <c r="AK53" i="44"/>
  <c r="AK60" i="44" s="1"/>
  <c r="AN47" i="44"/>
  <c r="AL47" i="44"/>
  <c r="AK47" i="44"/>
  <c r="AN46" i="44"/>
  <c r="AL46" i="44"/>
  <c r="AK46" i="44"/>
  <c r="AN45" i="44"/>
  <c r="AL45" i="44"/>
  <c r="AK45" i="44"/>
  <c r="AN44" i="44"/>
  <c r="AL44" i="44"/>
  <c r="AK44" i="44"/>
  <c r="AN43" i="44"/>
  <c r="AL43" i="44"/>
  <c r="AK43" i="44"/>
  <c r="AN42" i="44"/>
  <c r="AL42" i="44"/>
  <c r="AK42" i="44"/>
  <c r="AN41" i="44"/>
  <c r="AL41" i="44"/>
  <c r="AK41" i="44"/>
  <c r="AN35" i="44"/>
  <c r="AL35" i="44"/>
  <c r="AK35" i="44"/>
  <c r="AN34" i="44"/>
  <c r="AL34" i="44"/>
  <c r="AK34" i="44"/>
  <c r="AN33" i="44"/>
  <c r="AL33" i="44"/>
  <c r="AK33" i="44"/>
  <c r="AN32" i="44"/>
  <c r="AL32" i="44"/>
  <c r="AK32" i="44"/>
  <c r="AN31" i="44"/>
  <c r="AL31" i="44"/>
  <c r="AK31" i="44"/>
  <c r="AN30" i="44"/>
  <c r="AL30" i="44"/>
  <c r="AK30" i="44"/>
  <c r="AN29" i="44"/>
  <c r="AL29" i="44"/>
  <c r="AK29" i="44"/>
  <c r="AN23" i="44"/>
  <c r="AL23" i="44"/>
  <c r="AK23" i="44"/>
  <c r="AN22" i="44"/>
  <c r="AL22" i="44"/>
  <c r="AK22" i="44"/>
  <c r="AN21" i="44"/>
  <c r="AL21" i="44"/>
  <c r="AK21" i="44"/>
  <c r="AN20" i="44"/>
  <c r="AL20" i="44"/>
  <c r="AK20" i="44"/>
  <c r="AN19" i="44"/>
  <c r="AL19" i="44"/>
  <c r="AK19" i="44"/>
  <c r="AN18" i="44"/>
  <c r="AL18" i="44"/>
  <c r="AK18" i="44"/>
  <c r="AN17" i="44"/>
  <c r="AN24" i="44" s="1"/>
  <c r="AL17" i="44"/>
  <c r="AK17" i="44"/>
  <c r="AN11" i="44"/>
  <c r="AL11" i="44"/>
  <c r="AK11" i="44"/>
  <c r="AN10" i="44"/>
  <c r="AL10" i="44"/>
  <c r="AK10" i="44"/>
  <c r="AN9" i="44"/>
  <c r="AL9" i="44"/>
  <c r="AK9" i="44"/>
  <c r="AN8" i="44"/>
  <c r="AL8" i="44"/>
  <c r="AK8" i="44"/>
  <c r="AN7" i="44"/>
  <c r="AL7" i="44"/>
  <c r="AK7" i="44"/>
  <c r="AE7" i="44"/>
  <c r="AB7" i="44"/>
  <c r="B5" i="44" s="1"/>
  <c r="AN6" i="44"/>
  <c r="AL6" i="44"/>
  <c r="AK6" i="44"/>
  <c r="AN5" i="44"/>
  <c r="AL5" i="44"/>
  <c r="AK5" i="44"/>
  <c r="AF5" i="44"/>
  <c r="AE5" i="44"/>
  <c r="AD5" i="44"/>
  <c r="Y5" i="44"/>
  <c r="AD3" i="44"/>
  <c r="Y3" i="44"/>
  <c r="AN59" i="43"/>
  <c r="AL59" i="43"/>
  <c r="AK59" i="43"/>
  <c r="AN58" i="43"/>
  <c r="AL58" i="43"/>
  <c r="AK58" i="43"/>
  <c r="AN57" i="43"/>
  <c r="AL57" i="43"/>
  <c r="AK57" i="43"/>
  <c r="AN56" i="43"/>
  <c r="AL56" i="43"/>
  <c r="AK56" i="43"/>
  <c r="AN55" i="43"/>
  <c r="AL55" i="43"/>
  <c r="AK55" i="43"/>
  <c r="AN54" i="43"/>
  <c r="AL54" i="43"/>
  <c r="AK54" i="43"/>
  <c r="AN53" i="43"/>
  <c r="AL53" i="43"/>
  <c r="AK53" i="43"/>
  <c r="AN47" i="43"/>
  <c r="AL47" i="43"/>
  <c r="AK47" i="43"/>
  <c r="AN46" i="43"/>
  <c r="AL46" i="43"/>
  <c r="AK46" i="43"/>
  <c r="AN45" i="43"/>
  <c r="AL45" i="43"/>
  <c r="AK45" i="43"/>
  <c r="AN44" i="43"/>
  <c r="AL44" i="43"/>
  <c r="AK44" i="43"/>
  <c r="AN43" i="43"/>
  <c r="AL43" i="43"/>
  <c r="AK43" i="43"/>
  <c r="AN42" i="43"/>
  <c r="AL42" i="43"/>
  <c r="AK42" i="43"/>
  <c r="AN41" i="43"/>
  <c r="AL41" i="43"/>
  <c r="AK41" i="43"/>
  <c r="AK48" i="43" s="1"/>
  <c r="AN35" i="43"/>
  <c r="AL35" i="43"/>
  <c r="AK35" i="43"/>
  <c r="AN34" i="43"/>
  <c r="AL34" i="43"/>
  <c r="AK34" i="43"/>
  <c r="AN33" i="43"/>
  <c r="AL33" i="43"/>
  <c r="AK33" i="43"/>
  <c r="AN32" i="43"/>
  <c r="AL32" i="43"/>
  <c r="AK32" i="43"/>
  <c r="AN31" i="43"/>
  <c r="AL31" i="43"/>
  <c r="AK31" i="43"/>
  <c r="AN30" i="43"/>
  <c r="AL30" i="43"/>
  <c r="AK30" i="43"/>
  <c r="AN29" i="43"/>
  <c r="AL29" i="43"/>
  <c r="AK29" i="43"/>
  <c r="AN23" i="43"/>
  <c r="AL23" i="43"/>
  <c r="AK23" i="43"/>
  <c r="AN22" i="43"/>
  <c r="AL22" i="43"/>
  <c r="AK22" i="43"/>
  <c r="AN21" i="43"/>
  <c r="AL21" i="43"/>
  <c r="AK21" i="43"/>
  <c r="AN20" i="43"/>
  <c r="AL20" i="43"/>
  <c r="AK20" i="43"/>
  <c r="AN19" i="43"/>
  <c r="AL19" i="43"/>
  <c r="AK19" i="43"/>
  <c r="AN18" i="43"/>
  <c r="AL18" i="43"/>
  <c r="AK18" i="43"/>
  <c r="AN17" i="43"/>
  <c r="AL17" i="43"/>
  <c r="AK17" i="43"/>
  <c r="AK24" i="43" s="1"/>
  <c r="AN11" i="43"/>
  <c r="AL11" i="43"/>
  <c r="AK11" i="43"/>
  <c r="AN10" i="43"/>
  <c r="AL10" i="43"/>
  <c r="AK10" i="43"/>
  <c r="AN9" i="43"/>
  <c r="AL9" i="43"/>
  <c r="AK9" i="43"/>
  <c r="AN8" i="43"/>
  <c r="AL8" i="43"/>
  <c r="AK8" i="43"/>
  <c r="AN7" i="43"/>
  <c r="AL7" i="43"/>
  <c r="AK7" i="43"/>
  <c r="AE7" i="43"/>
  <c r="AB7" i="43"/>
  <c r="B5" i="43" s="1"/>
  <c r="AN6" i="43"/>
  <c r="AL6" i="43"/>
  <c r="AK6" i="43"/>
  <c r="AN5" i="43"/>
  <c r="AL5" i="43"/>
  <c r="AK5" i="43"/>
  <c r="AF5" i="43"/>
  <c r="AE5" i="43"/>
  <c r="AD5" i="43"/>
  <c r="Y5" i="43"/>
  <c r="AD3" i="43"/>
  <c r="Y3" i="43"/>
  <c r="AN59" i="42"/>
  <c r="AL59" i="42"/>
  <c r="AK59" i="42"/>
  <c r="AN58" i="42"/>
  <c r="AL58" i="42"/>
  <c r="AK58" i="42"/>
  <c r="AN57" i="42"/>
  <c r="AL57" i="42"/>
  <c r="AK57" i="42"/>
  <c r="AN56" i="42"/>
  <c r="AL56" i="42"/>
  <c r="AK56" i="42"/>
  <c r="AN55" i="42"/>
  <c r="AL55" i="42"/>
  <c r="AK55" i="42"/>
  <c r="AN54" i="42"/>
  <c r="AL54" i="42"/>
  <c r="AK54" i="42"/>
  <c r="AN53" i="42"/>
  <c r="AL53" i="42"/>
  <c r="AK53" i="42"/>
  <c r="AN47" i="42"/>
  <c r="AL47" i="42"/>
  <c r="AK47" i="42"/>
  <c r="AN46" i="42"/>
  <c r="AL46" i="42"/>
  <c r="AK46" i="42"/>
  <c r="AN45" i="42"/>
  <c r="AL45" i="42"/>
  <c r="AK45" i="42"/>
  <c r="AN44" i="42"/>
  <c r="AL44" i="42"/>
  <c r="AK44" i="42"/>
  <c r="AN43" i="42"/>
  <c r="AL43" i="42"/>
  <c r="AK43" i="42"/>
  <c r="AN42" i="42"/>
  <c r="AL42" i="42"/>
  <c r="AK42" i="42"/>
  <c r="AN41" i="42"/>
  <c r="AL41" i="42"/>
  <c r="AK41" i="42"/>
  <c r="AK48" i="42" s="1"/>
  <c r="AN35" i="42"/>
  <c r="AL35" i="42"/>
  <c r="AK35" i="42"/>
  <c r="AN34" i="42"/>
  <c r="AL34" i="42"/>
  <c r="AK34" i="42"/>
  <c r="AN33" i="42"/>
  <c r="AL33" i="42"/>
  <c r="AK33" i="42"/>
  <c r="AN32" i="42"/>
  <c r="AL32" i="42"/>
  <c r="AK32" i="42"/>
  <c r="AN31" i="42"/>
  <c r="AL31" i="42"/>
  <c r="AK31" i="42"/>
  <c r="AN30" i="42"/>
  <c r="AL30" i="42"/>
  <c r="AK30" i="42"/>
  <c r="AN29" i="42"/>
  <c r="AL29" i="42"/>
  <c r="AK29" i="42"/>
  <c r="AN23" i="42"/>
  <c r="AL23" i="42"/>
  <c r="AK23" i="42"/>
  <c r="AN22" i="42"/>
  <c r="AL22" i="42"/>
  <c r="AK22" i="42"/>
  <c r="AN21" i="42"/>
  <c r="AL21" i="42"/>
  <c r="AK21" i="42"/>
  <c r="AN20" i="42"/>
  <c r="AL20" i="42"/>
  <c r="AK20" i="42"/>
  <c r="AN19" i="42"/>
  <c r="AL19" i="42"/>
  <c r="AK19" i="42"/>
  <c r="AN18" i="42"/>
  <c r="AL18" i="42"/>
  <c r="AK18" i="42"/>
  <c r="AN17" i="42"/>
  <c r="AN24" i="42" s="1"/>
  <c r="AL17" i="42"/>
  <c r="AK17" i="42"/>
  <c r="AN11" i="42"/>
  <c r="AL11" i="42"/>
  <c r="AK11" i="42"/>
  <c r="AN10" i="42"/>
  <c r="AL10" i="42"/>
  <c r="AK10" i="42"/>
  <c r="AN9" i="42"/>
  <c r="AL9" i="42"/>
  <c r="AK9" i="42"/>
  <c r="AN8" i="42"/>
  <c r="AL8" i="42"/>
  <c r="AK8" i="42"/>
  <c r="AN7" i="42"/>
  <c r="AL7" i="42"/>
  <c r="AK7" i="42"/>
  <c r="AE7" i="42"/>
  <c r="AB7" i="42"/>
  <c r="B5" i="42" s="1"/>
  <c r="AN6" i="42"/>
  <c r="AL6" i="42"/>
  <c r="AK6" i="42"/>
  <c r="AN5" i="42"/>
  <c r="AL5" i="42"/>
  <c r="AK5" i="42"/>
  <c r="AF5" i="42"/>
  <c r="AE5" i="42"/>
  <c r="AD5" i="42"/>
  <c r="Y5" i="42"/>
  <c r="AD3" i="42"/>
  <c r="Y3" i="42"/>
  <c r="AN59" i="41"/>
  <c r="AL59" i="41"/>
  <c r="AK59" i="41"/>
  <c r="AN58" i="41"/>
  <c r="AL58" i="41"/>
  <c r="AK58" i="41"/>
  <c r="AN57" i="41"/>
  <c r="AL57" i="41"/>
  <c r="AK57" i="41"/>
  <c r="AN56" i="41"/>
  <c r="AL56" i="41"/>
  <c r="AK56" i="41"/>
  <c r="AN55" i="41"/>
  <c r="AL55" i="41"/>
  <c r="AK55" i="41"/>
  <c r="AN54" i="41"/>
  <c r="AL54" i="41"/>
  <c r="AK54" i="41"/>
  <c r="AN53" i="41"/>
  <c r="AL53" i="41"/>
  <c r="AK53" i="41"/>
  <c r="AN47" i="41"/>
  <c r="AL47" i="41"/>
  <c r="AK47" i="41"/>
  <c r="AN46" i="41"/>
  <c r="AL46" i="41"/>
  <c r="AK46" i="41"/>
  <c r="AN45" i="41"/>
  <c r="AL45" i="41"/>
  <c r="AK45" i="41"/>
  <c r="AN44" i="41"/>
  <c r="AL44" i="41"/>
  <c r="AK44" i="41"/>
  <c r="AN43" i="41"/>
  <c r="AL43" i="41"/>
  <c r="AK43" i="41"/>
  <c r="AN42" i="41"/>
  <c r="AL42" i="41"/>
  <c r="AK42" i="41"/>
  <c r="AN41" i="41"/>
  <c r="AN48" i="41" s="1"/>
  <c r="AL41" i="41"/>
  <c r="AK41" i="41"/>
  <c r="AN35" i="41"/>
  <c r="AL35" i="41"/>
  <c r="AK35" i="41"/>
  <c r="AN34" i="41"/>
  <c r="AL34" i="41"/>
  <c r="AK34" i="41"/>
  <c r="AN33" i="41"/>
  <c r="AL33" i="41"/>
  <c r="AK33" i="41"/>
  <c r="AN32" i="41"/>
  <c r="AL32" i="41"/>
  <c r="AK32" i="41"/>
  <c r="AN31" i="41"/>
  <c r="AL31" i="41"/>
  <c r="AK31" i="41"/>
  <c r="AN30" i="41"/>
  <c r="AL30" i="41"/>
  <c r="AK30" i="41"/>
  <c r="AN29" i="41"/>
  <c r="AL29" i="41"/>
  <c r="AK29" i="41"/>
  <c r="AK36" i="41" s="1"/>
  <c r="AN23" i="41"/>
  <c r="AL23" i="41"/>
  <c r="AK23" i="41"/>
  <c r="AN22" i="41"/>
  <c r="AL22" i="41"/>
  <c r="AK22" i="41"/>
  <c r="AN21" i="41"/>
  <c r="AL21" i="41"/>
  <c r="AK21" i="41"/>
  <c r="AN20" i="41"/>
  <c r="AL20" i="41"/>
  <c r="AK20" i="41"/>
  <c r="AK24" i="41" s="1"/>
  <c r="AN19" i="41"/>
  <c r="AL19" i="41"/>
  <c r="AK19" i="41"/>
  <c r="AN18" i="41"/>
  <c r="AL18" i="41"/>
  <c r="AK18" i="41"/>
  <c r="AN17" i="41"/>
  <c r="AL17" i="41"/>
  <c r="AK17" i="41"/>
  <c r="AN11" i="41"/>
  <c r="AL11" i="41"/>
  <c r="AK11" i="41"/>
  <c r="AN10" i="41"/>
  <c r="AL10" i="41"/>
  <c r="AK10" i="41"/>
  <c r="AN9" i="41"/>
  <c r="AL9" i="41"/>
  <c r="AK9" i="41"/>
  <c r="AN8" i="41"/>
  <c r="AL8" i="41"/>
  <c r="AK8" i="41"/>
  <c r="AN7" i="41"/>
  <c r="AL7" i="41"/>
  <c r="AK7" i="41"/>
  <c r="AE7" i="41"/>
  <c r="AB7" i="41"/>
  <c r="B5" i="41" s="1"/>
  <c r="AN6" i="41"/>
  <c r="AL6" i="41"/>
  <c r="AK6" i="41"/>
  <c r="AN5" i="41"/>
  <c r="AL5" i="41"/>
  <c r="AK5" i="41"/>
  <c r="AF5" i="41"/>
  <c r="AE5" i="41"/>
  <c r="AD5" i="41"/>
  <c r="Y5" i="41"/>
  <c r="AD3" i="41"/>
  <c r="Y3" i="41"/>
  <c r="AN59" i="40"/>
  <c r="AL59" i="40"/>
  <c r="AK59" i="40"/>
  <c r="AN58" i="40"/>
  <c r="AL58" i="40"/>
  <c r="AK58" i="40"/>
  <c r="AN57" i="40"/>
  <c r="AL57" i="40"/>
  <c r="AK57" i="40"/>
  <c r="AN56" i="40"/>
  <c r="AL56" i="40"/>
  <c r="AK56" i="40"/>
  <c r="AN55" i="40"/>
  <c r="AL55" i="40"/>
  <c r="AK55" i="40"/>
  <c r="AN54" i="40"/>
  <c r="AL54" i="40"/>
  <c r="AK54" i="40"/>
  <c r="AN53" i="40"/>
  <c r="AL53" i="40"/>
  <c r="AK53" i="40"/>
  <c r="AN47" i="40"/>
  <c r="AL47" i="40"/>
  <c r="AK47" i="40"/>
  <c r="AN46" i="40"/>
  <c r="AL46" i="40"/>
  <c r="AK46" i="40"/>
  <c r="AN45" i="40"/>
  <c r="AL45" i="40"/>
  <c r="AK45" i="40"/>
  <c r="AN44" i="40"/>
  <c r="AL44" i="40"/>
  <c r="AK44" i="40"/>
  <c r="AN43" i="40"/>
  <c r="AL43" i="40"/>
  <c r="AK43" i="40"/>
  <c r="AN42" i="40"/>
  <c r="AL42" i="40"/>
  <c r="AK42" i="40"/>
  <c r="AN41" i="40"/>
  <c r="AL41" i="40"/>
  <c r="AL48" i="40" s="1"/>
  <c r="AK41" i="40"/>
  <c r="AN35" i="40"/>
  <c r="AL35" i="40"/>
  <c r="AK35" i="40"/>
  <c r="AN34" i="40"/>
  <c r="AL34" i="40"/>
  <c r="AK34" i="40"/>
  <c r="AN33" i="40"/>
  <c r="AL33" i="40"/>
  <c r="AK33" i="40"/>
  <c r="AN32" i="40"/>
  <c r="AL32" i="40"/>
  <c r="AK32" i="40"/>
  <c r="AN31" i="40"/>
  <c r="AL31" i="40"/>
  <c r="AK31" i="40"/>
  <c r="AN30" i="40"/>
  <c r="AL30" i="40"/>
  <c r="AK30" i="40"/>
  <c r="AN29" i="40"/>
  <c r="AL29" i="40"/>
  <c r="AK29" i="40"/>
  <c r="AN23" i="40"/>
  <c r="AL23" i="40"/>
  <c r="AK23" i="40"/>
  <c r="AN22" i="40"/>
  <c r="AL22" i="40"/>
  <c r="AK22" i="40"/>
  <c r="AN21" i="40"/>
  <c r="AL21" i="40"/>
  <c r="AK21" i="40"/>
  <c r="AN20" i="40"/>
  <c r="AL20" i="40"/>
  <c r="AK20" i="40"/>
  <c r="AN19" i="40"/>
  <c r="AL19" i="40"/>
  <c r="AK19" i="40"/>
  <c r="AN18" i="40"/>
  <c r="AL18" i="40"/>
  <c r="AK18" i="40"/>
  <c r="AN17" i="40"/>
  <c r="AL17" i="40"/>
  <c r="AK17" i="40"/>
  <c r="AN11" i="40"/>
  <c r="AL11" i="40"/>
  <c r="AK11" i="40"/>
  <c r="AN10" i="40"/>
  <c r="AL10" i="40"/>
  <c r="AK10" i="40"/>
  <c r="AN9" i="40"/>
  <c r="AL9" i="40"/>
  <c r="AK9" i="40"/>
  <c r="AN8" i="40"/>
  <c r="AL8" i="40"/>
  <c r="AK8" i="40"/>
  <c r="AN7" i="40"/>
  <c r="AL7" i="40"/>
  <c r="AK7" i="40"/>
  <c r="AE7" i="40"/>
  <c r="AB7" i="40"/>
  <c r="AN6" i="40"/>
  <c r="AL6" i="40"/>
  <c r="AK6" i="40"/>
  <c r="AN5" i="40"/>
  <c r="AL5" i="40"/>
  <c r="AK5" i="40"/>
  <c r="AF5" i="40"/>
  <c r="AE5" i="40"/>
  <c r="AD5" i="40"/>
  <c r="Y5" i="40"/>
  <c r="AD3" i="40"/>
  <c r="Y3" i="40"/>
  <c r="AN59" i="39"/>
  <c r="AL59" i="39"/>
  <c r="AK59" i="39"/>
  <c r="AN58" i="39"/>
  <c r="AL58" i="39"/>
  <c r="AK58" i="39"/>
  <c r="AN57" i="39"/>
  <c r="AL57" i="39"/>
  <c r="AK57" i="39"/>
  <c r="AN56" i="39"/>
  <c r="AL56" i="39"/>
  <c r="AK56" i="39"/>
  <c r="AN55" i="39"/>
  <c r="AL55" i="39"/>
  <c r="AK55" i="39"/>
  <c r="AN54" i="39"/>
  <c r="AL54" i="39"/>
  <c r="AK54" i="39"/>
  <c r="AN53" i="39"/>
  <c r="AL53" i="39"/>
  <c r="AK53" i="39"/>
  <c r="AN47" i="39"/>
  <c r="AL47" i="39"/>
  <c r="AK47" i="39"/>
  <c r="AN46" i="39"/>
  <c r="AL46" i="39"/>
  <c r="AK46" i="39"/>
  <c r="AN45" i="39"/>
  <c r="AL45" i="39"/>
  <c r="AK45" i="39"/>
  <c r="AN44" i="39"/>
  <c r="AL44" i="39"/>
  <c r="AK44" i="39"/>
  <c r="AN43" i="39"/>
  <c r="AL43" i="39"/>
  <c r="AK43" i="39"/>
  <c r="AN42" i="39"/>
  <c r="AN48" i="39" s="1"/>
  <c r="AL42" i="39"/>
  <c r="AK42" i="39"/>
  <c r="AN41" i="39"/>
  <c r="AL41" i="39"/>
  <c r="AL48" i="39" s="1"/>
  <c r="AK41" i="39"/>
  <c r="AN35" i="39"/>
  <c r="AL35" i="39"/>
  <c r="AK35" i="39"/>
  <c r="AN34" i="39"/>
  <c r="AL34" i="39"/>
  <c r="AK34" i="39"/>
  <c r="AN33" i="39"/>
  <c r="AL33" i="39"/>
  <c r="AK33" i="39"/>
  <c r="AN32" i="39"/>
  <c r="AL32" i="39"/>
  <c r="AK32" i="39"/>
  <c r="AN31" i="39"/>
  <c r="AL31" i="39"/>
  <c r="AK31" i="39"/>
  <c r="AN30" i="39"/>
  <c r="AL30" i="39"/>
  <c r="AK30" i="39"/>
  <c r="AN29" i="39"/>
  <c r="AL29" i="39"/>
  <c r="AK29" i="39"/>
  <c r="AN23" i="39"/>
  <c r="AL23" i="39"/>
  <c r="AK23" i="39"/>
  <c r="AN22" i="39"/>
  <c r="AL22" i="39"/>
  <c r="AK22" i="39"/>
  <c r="AN21" i="39"/>
  <c r="AL21" i="39"/>
  <c r="AK21" i="39"/>
  <c r="AN20" i="39"/>
  <c r="AL20" i="39"/>
  <c r="AK20" i="39"/>
  <c r="AN19" i="39"/>
  <c r="AL19" i="39"/>
  <c r="AK19" i="39"/>
  <c r="AN18" i="39"/>
  <c r="AL18" i="39"/>
  <c r="AK18" i="39"/>
  <c r="AN17" i="39"/>
  <c r="AL17" i="39"/>
  <c r="AK17" i="39"/>
  <c r="AN11" i="39"/>
  <c r="AL11" i="39"/>
  <c r="AK11" i="39"/>
  <c r="AN10" i="39"/>
  <c r="AL10" i="39"/>
  <c r="AK10" i="39"/>
  <c r="AN9" i="39"/>
  <c r="AL9" i="39"/>
  <c r="AK9" i="39"/>
  <c r="AN8" i="39"/>
  <c r="AL8" i="39"/>
  <c r="AK8" i="39"/>
  <c r="AN7" i="39"/>
  <c r="AL7" i="39"/>
  <c r="AK7" i="39"/>
  <c r="AE7" i="39"/>
  <c r="AB7" i="39"/>
  <c r="B5" i="39" s="1"/>
  <c r="AN6" i="39"/>
  <c r="AL6" i="39"/>
  <c r="AK6" i="39"/>
  <c r="AN5" i="39"/>
  <c r="AL5" i="39"/>
  <c r="AK5" i="39"/>
  <c r="AF5" i="39"/>
  <c r="AE5" i="39"/>
  <c r="AD5" i="39"/>
  <c r="Y5" i="39"/>
  <c r="AD3" i="39"/>
  <c r="Y3" i="39"/>
  <c r="AN59" i="38"/>
  <c r="AL59" i="38"/>
  <c r="AK59" i="38"/>
  <c r="AN58" i="38"/>
  <c r="AL58" i="38"/>
  <c r="AK58" i="38"/>
  <c r="AN57" i="38"/>
  <c r="AL57" i="38"/>
  <c r="AK57" i="38"/>
  <c r="AN56" i="38"/>
  <c r="AL56" i="38"/>
  <c r="AK56" i="38"/>
  <c r="AN55" i="38"/>
  <c r="AL55" i="38"/>
  <c r="AK55" i="38"/>
  <c r="AN54" i="38"/>
  <c r="AL54" i="38"/>
  <c r="AK54" i="38"/>
  <c r="AN53" i="38"/>
  <c r="AL53" i="38"/>
  <c r="AK53" i="38"/>
  <c r="AN47" i="38"/>
  <c r="AL47" i="38"/>
  <c r="AK47" i="38"/>
  <c r="AN46" i="38"/>
  <c r="AL46" i="38"/>
  <c r="AK46" i="38"/>
  <c r="AN45" i="38"/>
  <c r="AL45" i="38"/>
  <c r="AK45" i="38"/>
  <c r="AN44" i="38"/>
  <c r="AL44" i="38"/>
  <c r="AK44" i="38"/>
  <c r="AN43" i="38"/>
  <c r="AL43" i="38"/>
  <c r="AK43" i="38"/>
  <c r="AN42" i="38"/>
  <c r="AL42" i="38"/>
  <c r="AK42" i="38"/>
  <c r="AN41" i="38"/>
  <c r="AL41" i="38"/>
  <c r="AL48" i="38" s="1"/>
  <c r="AK41" i="38"/>
  <c r="AK48" i="38" s="1"/>
  <c r="AN35" i="38"/>
  <c r="AL35" i="38"/>
  <c r="AK35" i="38"/>
  <c r="AN34" i="38"/>
  <c r="AL34" i="38"/>
  <c r="AK34" i="38"/>
  <c r="AN33" i="38"/>
  <c r="AL33" i="38"/>
  <c r="AK33" i="38"/>
  <c r="AN32" i="38"/>
  <c r="AL32" i="38"/>
  <c r="AK32" i="38"/>
  <c r="AN31" i="38"/>
  <c r="AL31" i="38"/>
  <c r="AK31" i="38"/>
  <c r="AN30" i="38"/>
  <c r="AL30" i="38"/>
  <c r="AK30" i="38"/>
  <c r="AN29" i="38"/>
  <c r="AL29" i="38"/>
  <c r="AK29" i="38"/>
  <c r="AN23" i="38"/>
  <c r="AL23" i="38"/>
  <c r="AK23" i="38"/>
  <c r="AN22" i="38"/>
  <c r="AL22" i="38"/>
  <c r="AK22" i="38"/>
  <c r="AN21" i="38"/>
  <c r="AL21" i="38"/>
  <c r="AK21" i="38"/>
  <c r="AN20" i="38"/>
  <c r="AL20" i="38"/>
  <c r="AK20" i="38"/>
  <c r="AN19" i="38"/>
  <c r="AL19" i="38"/>
  <c r="AK19" i="38"/>
  <c r="AN18" i="38"/>
  <c r="AL18" i="38"/>
  <c r="AK18" i="38"/>
  <c r="AN17" i="38"/>
  <c r="AL17" i="38"/>
  <c r="AK17" i="38"/>
  <c r="AN11" i="38"/>
  <c r="AL11" i="38"/>
  <c r="AK11" i="38"/>
  <c r="AN10" i="38"/>
  <c r="AL10" i="38"/>
  <c r="AK10" i="38"/>
  <c r="AN9" i="38"/>
  <c r="AL9" i="38"/>
  <c r="AK9" i="38"/>
  <c r="AN8" i="38"/>
  <c r="AL8" i="38"/>
  <c r="AK8" i="38"/>
  <c r="AN7" i="38"/>
  <c r="AL7" i="38"/>
  <c r="AK7" i="38"/>
  <c r="AE7" i="38"/>
  <c r="AB7" i="38"/>
  <c r="B5" i="38" s="1"/>
  <c r="AN6" i="38"/>
  <c r="AL6" i="38"/>
  <c r="AK6" i="38"/>
  <c r="AN5" i="38"/>
  <c r="AN12" i="38" s="1"/>
  <c r="AL5" i="38"/>
  <c r="AK5" i="38"/>
  <c r="AF5" i="38"/>
  <c r="AE5" i="38"/>
  <c r="AD5" i="38"/>
  <c r="Y5" i="38"/>
  <c r="AD3" i="38"/>
  <c r="Y3" i="38"/>
  <c r="AN59" i="37"/>
  <c r="AL59" i="37"/>
  <c r="AK59" i="37"/>
  <c r="AN58" i="37"/>
  <c r="AL58" i="37"/>
  <c r="AK58" i="37"/>
  <c r="AN57" i="37"/>
  <c r="AL57" i="37"/>
  <c r="AK57" i="37"/>
  <c r="AN56" i="37"/>
  <c r="AL56" i="37"/>
  <c r="AK56" i="37"/>
  <c r="AN55" i="37"/>
  <c r="AL55" i="37"/>
  <c r="AK55" i="37"/>
  <c r="AN54" i="37"/>
  <c r="AL54" i="37"/>
  <c r="AK54" i="37"/>
  <c r="AN53" i="37"/>
  <c r="AL53" i="37"/>
  <c r="AL60" i="37" s="1"/>
  <c r="AK53" i="37"/>
  <c r="AN47" i="37"/>
  <c r="AL47" i="37"/>
  <c r="AK47" i="37"/>
  <c r="AN46" i="37"/>
  <c r="AL46" i="37"/>
  <c r="AK46" i="37"/>
  <c r="AN45" i="37"/>
  <c r="AL45" i="37"/>
  <c r="AK45" i="37"/>
  <c r="AN44" i="37"/>
  <c r="AL44" i="37"/>
  <c r="AK44" i="37"/>
  <c r="AN43" i="37"/>
  <c r="AL43" i="37"/>
  <c r="AK43" i="37"/>
  <c r="AN42" i="37"/>
  <c r="AL42" i="37"/>
  <c r="AK42" i="37"/>
  <c r="AN41" i="37"/>
  <c r="AL41" i="37"/>
  <c r="AK41" i="37"/>
  <c r="AN35" i="37"/>
  <c r="AL35" i="37"/>
  <c r="AK35" i="37"/>
  <c r="AN34" i="37"/>
  <c r="AL34" i="37"/>
  <c r="AK34" i="37"/>
  <c r="AN33" i="37"/>
  <c r="AL33" i="37"/>
  <c r="AK33" i="37"/>
  <c r="AN32" i="37"/>
  <c r="AL32" i="37"/>
  <c r="AK32" i="37"/>
  <c r="AN31" i="37"/>
  <c r="AL31" i="37"/>
  <c r="AK31" i="37"/>
  <c r="AN30" i="37"/>
  <c r="AL30" i="37"/>
  <c r="AK30" i="37"/>
  <c r="AN29" i="37"/>
  <c r="AL29" i="37"/>
  <c r="AK29" i="37"/>
  <c r="AN23" i="37"/>
  <c r="AL23" i="37"/>
  <c r="AK23" i="37"/>
  <c r="AN22" i="37"/>
  <c r="AL22" i="37"/>
  <c r="AK22" i="37"/>
  <c r="AN21" i="37"/>
  <c r="AL21" i="37"/>
  <c r="AK21" i="37"/>
  <c r="AN20" i="37"/>
  <c r="AL20" i="37"/>
  <c r="AK20" i="37"/>
  <c r="AN19" i="37"/>
  <c r="AL19" i="37"/>
  <c r="AK19" i="37"/>
  <c r="AN18" i="37"/>
  <c r="AL18" i="37"/>
  <c r="AK18" i="37"/>
  <c r="AN17" i="37"/>
  <c r="AL17" i="37"/>
  <c r="AK17" i="37"/>
  <c r="AN11" i="37"/>
  <c r="AL11" i="37"/>
  <c r="AK11" i="37"/>
  <c r="AN10" i="37"/>
  <c r="AL10" i="37"/>
  <c r="AK10" i="37"/>
  <c r="AN9" i="37"/>
  <c r="AL9" i="37"/>
  <c r="AK9" i="37"/>
  <c r="AN8" i="37"/>
  <c r="AL8" i="37"/>
  <c r="AK8" i="37"/>
  <c r="AN7" i="37"/>
  <c r="AL7" i="37"/>
  <c r="AK7" i="37"/>
  <c r="AE7" i="37"/>
  <c r="AB7" i="37"/>
  <c r="B5" i="37" s="1"/>
  <c r="AN6" i="37"/>
  <c r="AL6" i="37"/>
  <c r="AK6" i="37"/>
  <c r="AN5" i="37"/>
  <c r="AL5" i="37"/>
  <c r="AK5" i="37"/>
  <c r="AF5" i="37"/>
  <c r="AE5" i="37"/>
  <c r="AD5" i="37"/>
  <c r="Y5" i="37"/>
  <c r="AD3" i="37"/>
  <c r="Y3" i="37"/>
  <c r="AN59" i="36"/>
  <c r="AL59" i="36"/>
  <c r="AK59" i="36"/>
  <c r="AN58" i="36"/>
  <c r="AL58" i="36"/>
  <c r="AK58" i="36"/>
  <c r="AN57" i="36"/>
  <c r="AL57" i="36"/>
  <c r="AK57" i="36"/>
  <c r="AN56" i="36"/>
  <c r="AL56" i="36"/>
  <c r="AK56" i="36"/>
  <c r="AN55" i="36"/>
  <c r="AL55" i="36"/>
  <c r="AK55" i="36"/>
  <c r="AN54" i="36"/>
  <c r="AL54" i="36"/>
  <c r="AK54" i="36"/>
  <c r="AN53" i="36"/>
  <c r="AL53" i="36"/>
  <c r="AK53" i="36"/>
  <c r="AN47" i="36"/>
  <c r="AL47" i="36"/>
  <c r="AK47" i="36"/>
  <c r="AN46" i="36"/>
  <c r="AL46" i="36"/>
  <c r="AK46" i="36"/>
  <c r="AN45" i="36"/>
  <c r="AL45" i="36"/>
  <c r="AK45" i="36"/>
  <c r="AN44" i="36"/>
  <c r="AL44" i="36"/>
  <c r="AK44" i="36"/>
  <c r="AN43" i="36"/>
  <c r="AL43" i="36"/>
  <c r="AK43" i="36"/>
  <c r="AN42" i="36"/>
  <c r="AL42" i="36"/>
  <c r="AK42" i="36"/>
  <c r="AN41" i="36"/>
  <c r="AL41" i="36"/>
  <c r="AK41" i="36"/>
  <c r="AK48" i="36" s="1"/>
  <c r="AN35" i="36"/>
  <c r="AL35" i="36"/>
  <c r="AK35" i="36"/>
  <c r="AN34" i="36"/>
  <c r="AL34" i="36"/>
  <c r="AK34" i="36"/>
  <c r="AN33" i="36"/>
  <c r="AL33" i="36"/>
  <c r="AK33" i="36"/>
  <c r="AN32" i="36"/>
  <c r="AL32" i="36"/>
  <c r="AK32" i="36"/>
  <c r="AN31" i="36"/>
  <c r="AL31" i="36"/>
  <c r="AK31" i="36"/>
  <c r="AN30" i="36"/>
  <c r="AL30" i="36"/>
  <c r="AK30" i="36"/>
  <c r="AN29" i="36"/>
  <c r="AL29" i="36"/>
  <c r="AK29" i="36"/>
  <c r="AN23" i="36"/>
  <c r="AL23" i="36"/>
  <c r="AK23" i="36"/>
  <c r="AN22" i="36"/>
  <c r="AL22" i="36"/>
  <c r="AK22" i="36"/>
  <c r="AN21" i="36"/>
  <c r="AL21" i="36"/>
  <c r="AK21" i="36"/>
  <c r="AN20" i="36"/>
  <c r="AL20" i="36"/>
  <c r="AL24" i="36" s="1"/>
  <c r="AK20" i="36"/>
  <c r="AN19" i="36"/>
  <c r="AL19" i="36"/>
  <c r="AK19" i="36"/>
  <c r="AN18" i="36"/>
  <c r="AL18" i="36"/>
  <c r="AK18" i="36"/>
  <c r="AN17" i="36"/>
  <c r="AL17" i="36"/>
  <c r="AK17" i="36"/>
  <c r="AN11" i="36"/>
  <c r="AL11" i="36"/>
  <c r="AK11" i="36"/>
  <c r="AN10" i="36"/>
  <c r="AL10" i="36"/>
  <c r="AK10" i="36"/>
  <c r="AN9" i="36"/>
  <c r="AL9" i="36"/>
  <c r="AK9" i="36"/>
  <c r="AN8" i="36"/>
  <c r="AL8" i="36"/>
  <c r="AK8" i="36"/>
  <c r="AN7" i="36"/>
  <c r="AL7" i="36"/>
  <c r="AK7" i="36"/>
  <c r="AE7" i="36"/>
  <c r="AB7" i="36"/>
  <c r="AN6" i="36"/>
  <c r="AL6" i="36"/>
  <c r="AK6" i="36"/>
  <c r="AN5" i="36"/>
  <c r="AL5" i="36"/>
  <c r="AK5" i="36"/>
  <c r="AF5" i="36"/>
  <c r="AE5" i="36"/>
  <c r="AD5" i="36"/>
  <c r="Y5" i="36"/>
  <c r="AD3" i="36"/>
  <c r="Y3" i="36"/>
  <c r="AN24" i="37" l="1"/>
  <c r="AL48" i="37"/>
  <c r="AN12" i="37"/>
  <c r="AN12" i="36"/>
  <c r="AL48" i="36"/>
  <c r="AN60" i="36"/>
  <c r="AK60" i="42"/>
  <c r="AL60" i="39"/>
  <c r="AN12" i="46"/>
  <c r="AN48" i="46"/>
  <c r="AL48" i="46"/>
  <c r="AK24" i="46"/>
  <c r="AN36" i="46"/>
  <c r="AK48" i="46"/>
  <c r="AK12" i="46"/>
  <c r="AN24" i="46"/>
  <c r="AK36" i="46"/>
  <c r="AL60" i="46"/>
  <c r="AK24" i="45"/>
  <c r="AN48" i="45"/>
  <c r="AN36" i="45"/>
  <c r="AK60" i="45"/>
  <c r="AK12" i="45"/>
  <c r="AL24" i="45"/>
  <c r="AL60" i="45"/>
  <c r="AE23" i="45" s="1"/>
  <c r="AF23" i="45" s="1"/>
  <c r="AN24" i="45"/>
  <c r="AK48" i="45"/>
  <c r="AK36" i="45"/>
  <c r="AN60" i="45"/>
  <c r="AN36" i="44"/>
  <c r="AK24" i="44"/>
  <c r="AL48" i="44"/>
  <c r="AK36" i="44"/>
  <c r="AN48" i="44"/>
  <c r="AK12" i="44"/>
  <c r="AN60" i="44"/>
  <c r="AK48" i="44"/>
  <c r="AN12" i="44"/>
  <c r="AL12" i="43"/>
  <c r="AN48" i="43"/>
  <c r="AK12" i="43"/>
  <c r="AL48" i="43"/>
  <c r="AN12" i="43"/>
  <c r="AN36" i="43"/>
  <c r="AK36" i="43"/>
  <c r="AN24" i="43"/>
  <c r="AN12" i="42"/>
  <c r="AL48" i="42"/>
  <c r="AK36" i="42"/>
  <c r="AN48" i="42"/>
  <c r="AN60" i="42"/>
  <c r="AN36" i="42"/>
  <c r="AK24" i="42"/>
  <c r="AK12" i="42"/>
  <c r="AL60" i="42"/>
  <c r="AN12" i="41"/>
  <c r="AK12" i="41"/>
  <c r="AN36" i="41"/>
  <c r="AK48" i="41"/>
  <c r="AN24" i="41"/>
  <c r="AL48" i="41"/>
  <c r="AK24" i="40"/>
  <c r="AN36" i="40"/>
  <c r="AK12" i="40"/>
  <c r="AK60" i="40"/>
  <c r="AK36" i="40"/>
  <c r="AN24" i="40"/>
  <c r="AL60" i="40"/>
  <c r="AN12" i="40"/>
  <c r="AK48" i="40"/>
  <c r="AN60" i="40"/>
  <c r="AN48" i="40"/>
  <c r="AL36" i="39"/>
  <c r="AK24" i="39"/>
  <c r="AK12" i="39"/>
  <c r="AL24" i="39"/>
  <c r="AK60" i="39"/>
  <c r="AN24" i="39"/>
  <c r="AN12" i="39"/>
  <c r="AK48" i="39"/>
  <c r="AN60" i="39"/>
  <c r="AK36" i="39"/>
  <c r="AN36" i="39"/>
  <c r="AK12" i="38"/>
  <c r="AN24" i="38"/>
  <c r="AK36" i="38"/>
  <c r="AN48" i="38"/>
  <c r="AN36" i="38"/>
  <c r="AK24" i="38"/>
  <c r="AK24" i="37"/>
  <c r="AK36" i="37"/>
  <c r="AN48" i="37"/>
  <c r="AN60" i="37"/>
  <c r="AN36" i="37"/>
  <c r="AK48" i="37"/>
  <c r="AK12" i="37"/>
  <c r="AL24" i="37"/>
  <c r="AK60" i="37"/>
  <c r="AL12" i="37"/>
  <c r="AN36" i="36"/>
  <c r="AL12" i="36"/>
  <c r="AK36" i="36"/>
  <c r="AL36" i="36"/>
  <c r="AK24" i="36"/>
  <c r="AN48" i="36"/>
  <c r="AK12" i="36"/>
  <c r="AN24" i="36"/>
  <c r="AL36" i="46"/>
  <c r="AL24" i="46"/>
  <c r="AL12" i="46"/>
  <c r="AL36" i="45"/>
  <c r="AL12" i="45"/>
  <c r="AL12" i="44"/>
  <c r="AL24" i="44"/>
  <c r="AL36" i="44"/>
  <c r="AL24" i="43"/>
  <c r="AL36" i="43"/>
  <c r="AL36" i="42"/>
  <c r="AL24" i="42"/>
  <c r="AL12" i="42"/>
  <c r="AL36" i="41"/>
  <c r="AL24" i="41"/>
  <c r="AL12" i="41"/>
  <c r="AL12" i="40"/>
  <c r="AL36" i="40"/>
  <c r="AL24" i="40"/>
  <c r="AL12" i="39"/>
  <c r="AL24" i="38"/>
  <c r="AL12" i="38"/>
  <c r="AL36" i="38"/>
  <c r="AL36" i="37"/>
  <c r="AK60" i="46"/>
  <c r="AN60" i="46"/>
  <c r="B5" i="46"/>
  <c r="B6" i="45"/>
  <c r="B6" i="44"/>
  <c r="AK60" i="43"/>
  <c r="AL60" i="43"/>
  <c r="AN60" i="43"/>
  <c r="B6" i="43"/>
  <c r="B7" i="43" s="1"/>
  <c r="B8" i="43" s="1"/>
  <c r="B6" i="42"/>
  <c r="AK60" i="41"/>
  <c r="AL60" i="41"/>
  <c r="AN60" i="41"/>
  <c r="B6" i="41"/>
  <c r="B5" i="40"/>
  <c r="AK60" i="38"/>
  <c r="AL60" i="38"/>
  <c r="AN60" i="38"/>
  <c r="B6" i="39"/>
  <c r="B6" i="38"/>
  <c r="B6" i="37"/>
  <c r="AK60" i="36"/>
  <c r="AL60" i="36"/>
  <c r="B5" i="36"/>
  <c r="B6" i="36" s="1"/>
  <c r="B7" i="36" s="1"/>
  <c r="B8" i="36" s="1"/>
  <c r="B9" i="36" s="1"/>
  <c r="B10" i="36" s="1"/>
  <c r="B11" i="36" s="1"/>
  <c r="B16" i="36" s="1"/>
  <c r="AF10" i="33"/>
  <c r="AB10" i="33"/>
  <c r="AB13" i="36" l="1"/>
  <c r="AB13" i="46"/>
  <c r="AB13" i="40"/>
  <c r="B6" i="46"/>
  <c r="B7" i="46" s="1"/>
  <c r="B8" i="46" s="1"/>
  <c r="B9" i="46" s="1"/>
  <c r="B10" i="46" s="1"/>
  <c r="AB13" i="38"/>
  <c r="AB13" i="37"/>
  <c r="B7" i="45"/>
  <c r="AB13" i="45"/>
  <c r="B7" i="44"/>
  <c r="AB13" i="43"/>
  <c r="B9" i="43"/>
  <c r="B10" i="43" s="1"/>
  <c r="B11" i="43" s="1"/>
  <c r="B16" i="43" s="1"/>
  <c r="B7" i="42"/>
  <c r="AB13" i="42"/>
  <c r="AB13" i="41"/>
  <c r="B7" i="41"/>
  <c r="B6" i="40"/>
  <c r="B7" i="40" s="1"/>
  <c r="B8" i="40" s="1"/>
  <c r="B9" i="40" s="1"/>
  <c r="B10" i="40" s="1"/>
  <c r="B11" i="40" s="1"/>
  <c r="B16" i="40" s="1"/>
  <c r="B7" i="39"/>
  <c r="AB13" i="39"/>
  <c r="B7" i="38"/>
  <c r="B8" i="38" s="1"/>
  <c r="B9" i="38" s="1"/>
  <c r="B10" i="38" s="1"/>
  <c r="B11" i="38" s="1"/>
  <c r="B16" i="38" s="1"/>
  <c r="B7" i="37"/>
  <c r="B17" i="36"/>
  <c r="B18" i="36" s="1"/>
  <c r="B19" i="36" s="1"/>
  <c r="B20" i="36" s="1"/>
  <c r="B21" i="36" s="1"/>
  <c r="B22" i="36" s="1"/>
  <c r="B27" i="36" s="1"/>
  <c r="V12" i="36"/>
  <c r="L12" i="36"/>
  <c r="K12" i="36"/>
  <c r="T12" i="36"/>
  <c r="J12" i="36"/>
  <c r="I12" i="36"/>
  <c r="C12" i="36"/>
  <c r="Q12" i="36"/>
  <c r="E12" i="36"/>
  <c r="M12" i="36"/>
  <c r="U12" i="36"/>
  <c r="P12" i="36"/>
  <c r="F12" i="36"/>
  <c r="O12" i="36"/>
  <c r="N12" i="36"/>
  <c r="D12" i="36"/>
  <c r="AE7" i="33"/>
  <c r="AF5" i="33"/>
  <c r="AE5" i="33"/>
  <c r="AD5" i="33"/>
  <c r="Y5" i="33"/>
  <c r="AD3" i="33"/>
  <c r="Y3" i="33"/>
  <c r="U23" i="36" l="1"/>
  <c r="K23" i="36"/>
  <c r="V12" i="43"/>
  <c r="K12" i="40"/>
  <c r="M12" i="43"/>
  <c r="M12" i="38"/>
  <c r="L12" i="40"/>
  <c r="N12" i="43"/>
  <c r="N12" i="38"/>
  <c r="M12" i="40"/>
  <c r="O12" i="43"/>
  <c r="P12" i="38"/>
  <c r="O12" i="38"/>
  <c r="N12" i="40"/>
  <c r="Q12" i="38"/>
  <c r="T23" i="36"/>
  <c r="P12" i="43"/>
  <c r="O12" i="40"/>
  <c r="P12" i="40"/>
  <c r="K12" i="38"/>
  <c r="K12" i="43"/>
  <c r="C12" i="43"/>
  <c r="Q12" i="43"/>
  <c r="Q12" i="40"/>
  <c r="L12" i="38"/>
  <c r="L12" i="43"/>
  <c r="AB13" i="44"/>
  <c r="B11" i="46"/>
  <c r="L12" i="46" s="1"/>
  <c r="B8" i="45"/>
  <c r="B8" i="44"/>
  <c r="B9" i="44" s="1"/>
  <c r="B10" i="44" s="1"/>
  <c r="B11" i="44" s="1"/>
  <c r="B16" i="44" s="1"/>
  <c r="B17" i="43"/>
  <c r="B18" i="43" s="1"/>
  <c r="B19" i="43" s="1"/>
  <c r="B20" i="43" s="1"/>
  <c r="B21" i="43" s="1"/>
  <c r="B22" i="43" s="1"/>
  <c r="B27" i="43" s="1"/>
  <c r="U12" i="43"/>
  <c r="I12" i="43"/>
  <c r="D12" i="43"/>
  <c r="T12" i="43"/>
  <c r="J12" i="43"/>
  <c r="F12" i="43"/>
  <c r="E12" i="43"/>
  <c r="B8" i="42"/>
  <c r="B8" i="41"/>
  <c r="T12" i="40"/>
  <c r="I12" i="40"/>
  <c r="V12" i="40"/>
  <c r="J12" i="40"/>
  <c r="F12" i="40"/>
  <c r="C12" i="40"/>
  <c r="B17" i="40"/>
  <c r="B18" i="40" s="1"/>
  <c r="B19" i="40" s="1"/>
  <c r="B20" i="40" s="1"/>
  <c r="B21" i="40" s="1"/>
  <c r="B22" i="40" s="1"/>
  <c r="B27" i="40" s="1"/>
  <c r="U12" i="40"/>
  <c r="E12" i="40"/>
  <c r="D12" i="40"/>
  <c r="B8" i="39"/>
  <c r="D12" i="38"/>
  <c r="V12" i="38"/>
  <c r="I12" i="38"/>
  <c r="U12" i="38"/>
  <c r="F12" i="38"/>
  <c r="J12" i="38"/>
  <c r="C12" i="38"/>
  <c r="E12" i="38"/>
  <c r="B17" i="38"/>
  <c r="B18" i="38" s="1"/>
  <c r="B19" i="38" s="1"/>
  <c r="B20" i="38" s="1"/>
  <c r="B21" i="38" s="1"/>
  <c r="B22" i="38" s="1"/>
  <c r="B27" i="38" s="1"/>
  <c r="T12" i="38"/>
  <c r="B8" i="37"/>
  <c r="Q23" i="36"/>
  <c r="V23" i="36"/>
  <c r="P23" i="36"/>
  <c r="D23" i="36"/>
  <c r="AM45" i="36"/>
  <c r="AM23" i="36"/>
  <c r="AM10" i="36"/>
  <c r="AM6" i="36"/>
  <c r="AM34" i="36"/>
  <c r="AM17" i="36"/>
  <c r="AM58" i="36"/>
  <c r="AM56" i="36"/>
  <c r="AM54" i="36"/>
  <c r="AM46" i="36"/>
  <c r="AM18" i="36"/>
  <c r="AM19" i="36"/>
  <c r="AM7" i="36"/>
  <c r="AM41" i="36"/>
  <c r="AM35" i="36"/>
  <c r="AM29" i="36"/>
  <c r="AM8" i="36"/>
  <c r="AM47" i="36"/>
  <c r="AM42" i="36"/>
  <c r="AM30" i="36"/>
  <c r="AM20" i="36"/>
  <c r="AM9" i="36"/>
  <c r="AM59" i="36"/>
  <c r="AM57" i="36"/>
  <c r="AM55" i="36"/>
  <c r="AM43" i="36"/>
  <c r="AM31" i="36"/>
  <c r="AM21" i="36"/>
  <c r="AM5" i="36"/>
  <c r="AM44" i="36"/>
  <c r="AM32" i="36"/>
  <c r="AM22" i="36"/>
  <c r="AM53" i="36"/>
  <c r="AM33" i="36"/>
  <c r="AM11" i="36"/>
  <c r="F23" i="36"/>
  <c r="L23" i="36"/>
  <c r="J23" i="36"/>
  <c r="N23" i="36"/>
  <c r="B28" i="36"/>
  <c r="B29" i="36" s="1"/>
  <c r="B30" i="36" s="1"/>
  <c r="B31" i="36" s="1"/>
  <c r="B32" i="36" s="1"/>
  <c r="B33" i="36" s="1"/>
  <c r="B38" i="36" s="1"/>
  <c r="E23" i="36"/>
  <c r="C23" i="36"/>
  <c r="O23" i="36"/>
  <c r="M23" i="36"/>
  <c r="I23" i="36"/>
  <c r="AB7" i="33"/>
  <c r="B5" i="33" l="1"/>
  <c r="K23" i="43"/>
  <c r="O12" i="46"/>
  <c r="M12" i="46"/>
  <c r="K23" i="40"/>
  <c r="K12" i="44"/>
  <c r="M23" i="38"/>
  <c r="Q12" i="46"/>
  <c r="P12" i="46"/>
  <c r="L23" i="40"/>
  <c r="N23" i="38"/>
  <c r="K12" i="46"/>
  <c r="M12" i="44"/>
  <c r="L23" i="43"/>
  <c r="M23" i="40"/>
  <c r="O23" i="38"/>
  <c r="Q12" i="44"/>
  <c r="O12" i="44"/>
  <c r="N12" i="44"/>
  <c r="M23" i="43"/>
  <c r="N23" i="40"/>
  <c r="P23" i="38"/>
  <c r="P12" i="44"/>
  <c r="N23" i="43"/>
  <c r="O23" i="40"/>
  <c r="Q23" i="38"/>
  <c r="O23" i="43"/>
  <c r="P23" i="40"/>
  <c r="P23" i="43"/>
  <c r="K23" i="38"/>
  <c r="Q23" i="43"/>
  <c r="Q23" i="40"/>
  <c r="L23" i="38"/>
  <c r="N12" i="46"/>
  <c r="L12" i="44"/>
  <c r="F23" i="38"/>
  <c r="I12" i="44"/>
  <c r="U23" i="38"/>
  <c r="B16" i="46"/>
  <c r="C12" i="46"/>
  <c r="U12" i="46"/>
  <c r="D12" i="46"/>
  <c r="I12" i="46"/>
  <c r="F12" i="46"/>
  <c r="T12" i="46"/>
  <c r="J12" i="46"/>
  <c r="V12" i="46"/>
  <c r="E12" i="46"/>
  <c r="B9" i="45"/>
  <c r="C12" i="44"/>
  <c r="E12" i="44"/>
  <c r="V12" i="44"/>
  <c r="D12" i="44"/>
  <c r="J12" i="44"/>
  <c r="U12" i="44"/>
  <c r="T12" i="44"/>
  <c r="F12" i="44"/>
  <c r="B17" i="44"/>
  <c r="B18" i="44" s="1"/>
  <c r="B19" i="44" s="1"/>
  <c r="B20" i="44" s="1"/>
  <c r="B21" i="44" s="1"/>
  <c r="B22" i="44" s="1"/>
  <c r="B27" i="44" s="1"/>
  <c r="D23" i="43"/>
  <c r="AM33" i="43"/>
  <c r="AM9" i="43"/>
  <c r="AM55" i="43"/>
  <c r="AM58" i="43"/>
  <c r="AM56" i="43"/>
  <c r="AM54" i="43"/>
  <c r="AM45" i="43"/>
  <c r="AM23" i="43"/>
  <c r="AM10" i="43"/>
  <c r="AM6" i="43"/>
  <c r="AM57" i="43"/>
  <c r="AM34" i="43"/>
  <c r="AM17" i="43"/>
  <c r="AM11" i="43"/>
  <c r="AM7" i="43"/>
  <c r="AM42" i="43"/>
  <c r="AM46" i="43"/>
  <c r="AM18" i="43"/>
  <c r="AM53" i="43"/>
  <c r="AM41" i="43"/>
  <c r="AM35" i="43"/>
  <c r="AM29" i="43"/>
  <c r="AM19" i="43"/>
  <c r="AM47" i="43"/>
  <c r="AM43" i="43"/>
  <c r="AM31" i="43"/>
  <c r="AM21" i="43"/>
  <c r="AM5" i="43"/>
  <c r="AM59" i="43"/>
  <c r="AM30" i="43"/>
  <c r="AM20" i="43"/>
  <c r="AM8" i="43"/>
  <c r="AM44" i="43"/>
  <c r="AM32" i="43"/>
  <c r="AM22" i="43"/>
  <c r="J23" i="43"/>
  <c r="U23" i="43"/>
  <c r="C23" i="43"/>
  <c r="V23" i="43"/>
  <c r="B28" i="43"/>
  <c r="B29" i="43" s="1"/>
  <c r="B30" i="43" s="1"/>
  <c r="B31" i="43" s="1"/>
  <c r="B32" i="43" s="1"/>
  <c r="B33" i="43" s="1"/>
  <c r="B38" i="43" s="1"/>
  <c r="F23" i="43"/>
  <c r="I23" i="43"/>
  <c r="E23" i="43"/>
  <c r="T23" i="43"/>
  <c r="B9" i="42"/>
  <c r="B9" i="41"/>
  <c r="J23" i="40"/>
  <c r="V23" i="40"/>
  <c r="D23" i="40"/>
  <c r="E23" i="40"/>
  <c r="C23" i="40"/>
  <c r="AM33" i="40"/>
  <c r="AM9" i="40"/>
  <c r="AM30" i="40"/>
  <c r="AM58" i="40"/>
  <c r="AM56" i="40"/>
  <c r="AM54" i="40"/>
  <c r="AM45" i="40"/>
  <c r="AM23" i="40"/>
  <c r="AM10" i="40"/>
  <c r="AM6" i="40"/>
  <c r="AM20" i="40"/>
  <c r="AM21" i="40"/>
  <c r="AM32" i="40"/>
  <c r="AM34" i="40"/>
  <c r="AM17" i="40"/>
  <c r="AM11" i="40"/>
  <c r="AM7" i="40"/>
  <c r="AM8" i="40"/>
  <c r="AM46" i="40"/>
  <c r="AM18" i="40"/>
  <c r="AM43" i="40"/>
  <c r="AM31" i="40"/>
  <c r="AM5" i="40"/>
  <c r="AM22" i="40"/>
  <c r="AM41" i="40"/>
  <c r="AM35" i="40"/>
  <c r="AM29" i="40"/>
  <c r="AM19" i="40"/>
  <c r="AM59" i="40"/>
  <c r="AM57" i="40"/>
  <c r="AM55" i="40"/>
  <c r="AM53" i="40"/>
  <c r="AM47" i="40"/>
  <c r="AM42" i="40"/>
  <c r="AM44" i="40"/>
  <c r="U23" i="40"/>
  <c r="F23" i="40"/>
  <c r="T23" i="40"/>
  <c r="B28" i="40"/>
  <c r="B29" i="40" s="1"/>
  <c r="B30" i="40" s="1"/>
  <c r="B31" i="40" s="1"/>
  <c r="B32" i="40" s="1"/>
  <c r="B33" i="40" s="1"/>
  <c r="B38" i="40" s="1"/>
  <c r="I23" i="40"/>
  <c r="B9" i="39"/>
  <c r="V23" i="38"/>
  <c r="C23" i="38"/>
  <c r="D23" i="38"/>
  <c r="B28" i="38"/>
  <c r="B29" i="38" s="1"/>
  <c r="B30" i="38" s="1"/>
  <c r="B31" i="38" s="1"/>
  <c r="B32" i="38" s="1"/>
  <c r="B33" i="38" s="1"/>
  <c r="B38" i="38" s="1"/>
  <c r="J23" i="38"/>
  <c r="I23" i="38"/>
  <c r="E23" i="38"/>
  <c r="T23" i="38"/>
  <c r="AM33" i="38"/>
  <c r="AM9" i="38"/>
  <c r="AM23" i="38"/>
  <c r="AM10" i="38"/>
  <c r="AM58" i="38"/>
  <c r="AM56" i="38"/>
  <c r="AM54" i="38"/>
  <c r="AM45" i="38"/>
  <c r="AM6" i="38"/>
  <c r="AM34" i="38"/>
  <c r="AM17" i="38"/>
  <c r="AM11" i="38"/>
  <c r="AM7" i="38"/>
  <c r="AM8" i="38"/>
  <c r="AM46" i="38"/>
  <c r="AM18" i="38"/>
  <c r="AM20" i="38"/>
  <c r="AM41" i="38"/>
  <c r="AM35" i="38"/>
  <c r="AM29" i="38"/>
  <c r="AM19" i="38"/>
  <c r="AM59" i="38"/>
  <c r="AM57" i="38"/>
  <c r="AM55" i="38"/>
  <c r="AM53" i="38"/>
  <c r="AM47" i="38"/>
  <c r="AM42" i="38"/>
  <c r="AM30" i="38"/>
  <c r="AM43" i="38"/>
  <c r="AM31" i="38"/>
  <c r="AM21" i="38"/>
  <c r="AM5" i="38"/>
  <c r="AM44" i="38"/>
  <c r="AM32" i="38"/>
  <c r="AM22" i="38"/>
  <c r="B9" i="37"/>
  <c r="AM36" i="36"/>
  <c r="T34" i="36"/>
  <c r="L34" i="36"/>
  <c r="O34" i="36"/>
  <c r="AM48" i="36"/>
  <c r="AM24" i="36"/>
  <c r="V34" i="36"/>
  <c r="F34" i="36"/>
  <c r="AM12" i="36"/>
  <c r="B39" i="36"/>
  <c r="B40" i="36" s="1"/>
  <c r="B41" i="36" s="1"/>
  <c r="B42" i="36" s="1"/>
  <c r="B43" i="36" s="1"/>
  <c r="B44" i="36" s="1"/>
  <c r="C34" i="36"/>
  <c r="P34" i="36"/>
  <c r="D34" i="36"/>
  <c r="Q34" i="36"/>
  <c r="K34" i="36"/>
  <c r="U34" i="36"/>
  <c r="M34" i="36"/>
  <c r="I34" i="36"/>
  <c r="N34" i="36"/>
  <c r="J34" i="36"/>
  <c r="AM60" i="36"/>
  <c r="E34" i="36"/>
  <c r="B6" i="33" l="1"/>
  <c r="B7" i="33" s="1"/>
  <c r="B8" i="33" s="1"/>
  <c r="B9" i="33" s="1"/>
  <c r="B10" i="33" s="1"/>
  <c r="B11" i="33" s="1"/>
  <c r="O34" i="38"/>
  <c r="F34" i="43"/>
  <c r="L34" i="43"/>
  <c r="M34" i="40"/>
  <c r="P34" i="38"/>
  <c r="M23" i="44"/>
  <c r="M34" i="43"/>
  <c r="N34" i="40"/>
  <c r="B10" i="45"/>
  <c r="B11" i="45" s="1"/>
  <c r="N12" i="45" s="1"/>
  <c r="Q34" i="38"/>
  <c r="N23" i="44"/>
  <c r="N34" i="43"/>
  <c r="O34" i="40"/>
  <c r="K34" i="38"/>
  <c r="O23" i="44"/>
  <c r="O34" i="43"/>
  <c r="P34" i="40"/>
  <c r="P23" i="44"/>
  <c r="P34" i="43"/>
  <c r="Q34" i="40"/>
  <c r="L34" i="38"/>
  <c r="Q23" i="44"/>
  <c r="Q34" i="43"/>
  <c r="M34" i="38"/>
  <c r="K23" i="44"/>
  <c r="K34" i="40"/>
  <c r="N34" i="38"/>
  <c r="L23" i="44"/>
  <c r="K34" i="43"/>
  <c r="L34" i="40"/>
  <c r="T23" i="44"/>
  <c r="B17" i="46"/>
  <c r="B18" i="46" s="1"/>
  <c r="B19" i="46" s="1"/>
  <c r="B20" i="46" s="1"/>
  <c r="B21" i="46" s="1"/>
  <c r="B22" i="46" s="1"/>
  <c r="B27" i="46" s="1"/>
  <c r="AM33" i="46"/>
  <c r="AM9" i="46"/>
  <c r="AM58" i="46"/>
  <c r="AM56" i="46"/>
  <c r="AM54" i="46"/>
  <c r="AM45" i="46"/>
  <c r="AM23" i="46"/>
  <c r="AM10" i="46"/>
  <c r="AM6" i="46"/>
  <c r="AM34" i="46"/>
  <c r="AM17" i="46"/>
  <c r="AM11" i="46"/>
  <c r="AM7" i="46"/>
  <c r="AM46" i="46"/>
  <c r="AM18" i="46"/>
  <c r="AM41" i="46"/>
  <c r="AM35" i="46"/>
  <c r="AM29" i="46"/>
  <c r="AM19" i="46"/>
  <c r="AM59" i="46"/>
  <c r="AM57" i="46"/>
  <c r="AM55" i="46"/>
  <c r="AM53" i="46"/>
  <c r="AM47" i="46"/>
  <c r="AM42" i="46"/>
  <c r="AM30" i="46"/>
  <c r="AM20" i="46"/>
  <c r="AM8" i="46"/>
  <c r="AM43" i="46"/>
  <c r="AM31" i="46"/>
  <c r="AM21" i="46"/>
  <c r="AM5" i="46"/>
  <c r="AM44" i="46"/>
  <c r="AM32" i="46"/>
  <c r="AM22" i="46"/>
  <c r="V23" i="44"/>
  <c r="U23" i="44"/>
  <c r="E23" i="44"/>
  <c r="AM33" i="44"/>
  <c r="AM9" i="44"/>
  <c r="AM23" i="44"/>
  <c r="AM10" i="44"/>
  <c r="AM6" i="44"/>
  <c r="AM58" i="44"/>
  <c r="AM56" i="44"/>
  <c r="AM54" i="44"/>
  <c r="AM45" i="44"/>
  <c r="AM34" i="44"/>
  <c r="AM17" i="44"/>
  <c r="AM11" i="44"/>
  <c r="AM7" i="44"/>
  <c r="AM46" i="44"/>
  <c r="AM18" i="44"/>
  <c r="AM41" i="44"/>
  <c r="AM35" i="44"/>
  <c r="AM29" i="44"/>
  <c r="AM19" i="44"/>
  <c r="AM59" i="44"/>
  <c r="AM57" i="44"/>
  <c r="AM55" i="44"/>
  <c r="AM53" i="44"/>
  <c r="AM47" i="44"/>
  <c r="AM42" i="44"/>
  <c r="AM30" i="44"/>
  <c r="AM20" i="44"/>
  <c r="AM8" i="44"/>
  <c r="AM43" i="44"/>
  <c r="AM31" i="44"/>
  <c r="AM21" i="44"/>
  <c r="AM5" i="44"/>
  <c r="AM44" i="44"/>
  <c r="AM32" i="44"/>
  <c r="AM22" i="44"/>
  <c r="B28" i="44"/>
  <c r="B29" i="44" s="1"/>
  <c r="B30" i="44" s="1"/>
  <c r="B31" i="44" s="1"/>
  <c r="B32" i="44" s="1"/>
  <c r="B33" i="44" s="1"/>
  <c r="B38" i="44" s="1"/>
  <c r="F23" i="44"/>
  <c r="C23" i="44"/>
  <c r="I23" i="44"/>
  <c r="D23" i="44"/>
  <c r="J23" i="44"/>
  <c r="C34" i="43"/>
  <c r="T34" i="43"/>
  <c r="AM24" i="43"/>
  <c r="U34" i="43"/>
  <c r="AM36" i="43"/>
  <c r="AM12" i="43"/>
  <c r="AM48" i="43"/>
  <c r="V34" i="43"/>
  <c r="I34" i="43"/>
  <c r="AM60" i="43"/>
  <c r="E34" i="43"/>
  <c r="B39" i="43"/>
  <c r="B40" i="43" s="1"/>
  <c r="B41" i="43" s="1"/>
  <c r="B42" i="43" s="1"/>
  <c r="B43" i="43" s="1"/>
  <c r="B44" i="43" s="1"/>
  <c r="D34" i="43"/>
  <c r="J34" i="43"/>
  <c r="B10" i="42"/>
  <c r="B10" i="41"/>
  <c r="B11" i="41" s="1"/>
  <c r="AM36" i="40"/>
  <c r="J34" i="40"/>
  <c r="V34" i="40"/>
  <c r="AM48" i="40"/>
  <c r="E34" i="40"/>
  <c r="AM60" i="40"/>
  <c r="C34" i="40"/>
  <c r="I34" i="40"/>
  <c r="U34" i="40"/>
  <c r="AM12" i="40"/>
  <c r="AM24" i="40"/>
  <c r="B39" i="40"/>
  <c r="B40" i="40" s="1"/>
  <c r="B41" i="40" s="1"/>
  <c r="B42" i="40" s="1"/>
  <c r="B43" i="40" s="1"/>
  <c r="B44" i="40" s="1"/>
  <c r="T34" i="40"/>
  <c r="D34" i="40"/>
  <c r="F34" i="40"/>
  <c r="B10" i="39"/>
  <c r="I34" i="38"/>
  <c r="C34" i="38"/>
  <c r="T34" i="38"/>
  <c r="D34" i="38"/>
  <c r="E34" i="38"/>
  <c r="AM36" i="38"/>
  <c r="J34" i="38"/>
  <c r="AM48" i="38"/>
  <c r="AM24" i="38"/>
  <c r="AM60" i="38"/>
  <c r="B39" i="38"/>
  <c r="B40" i="38" s="1"/>
  <c r="B41" i="38" s="1"/>
  <c r="B42" i="38" s="1"/>
  <c r="B43" i="38" s="1"/>
  <c r="B44" i="38" s="1"/>
  <c r="U34" i="38"/>
  <c r="AM12" i="38"/>
  <c r="V34" i="38"/>
  <c r="F34" i="38"/>
  <c r="B10" i="37"/>
  <c r="P45" i="36"/>
  <c r="L45" i="36"/>
  <c r="C45" i="36"/>
  <c r="I45" i="36"/>
  <c r="V45" i="36"/>
  <c r="J45" i="36"/>
  <c r="M45" i="36"/>
  <c r="Q45" i="36"/>
  <c r="T45" i="36"/>
  <c r="D45" i="36"/>
  <c r="K45" i="36"/>
  <c r="E45" i="36"/>
  <c r="N45" i="36"/>
  <c r="U45" i="36"/>
  <c r="O45" i="36"/>
  <c r="F45" i="36"/>
  <c r="AN59" i="33"/>
  <c r="AL59" i="33"/>
  <c r="AK59" i="33"/>
  <c r="AN58" i="33"/>
  <c r="AL58" i="33"/>
  <c r="AK58" i="33"/>
  <c r="AN57" i="33"/>
  <c r="AL57" i="33"/>
  <c r="AK57" i="33"/>
  <c r="AN56" i="33"/>
  <c r="AL56" i="33"/>
  <c r="AK56" i="33"/>
  <c r="AN55" i="33"/>
  <c r="AL55" i="33"/>
  <c r="AK55" i="33"/>
  <c r="AN54" i="33"/>
  <c r="AL54" i="33"/>
  <c r="AK54" i="33"/>
  <c r="AN53" i="33"/>
  <c r="AL53" i="33"/>
  <c r="AK53" i="33"/>
  <c r="AN47" i="33"/>
  <c r="AL47" i="33"/>
  <c r="AK47" i="33"/>
  <c r="AN46" i="33"/>
  <c r="AL46" i="33"/>
  <c r="AK46" i="33"/>
  <c r="AN45" i="33"/>
  <c r="AL45" i="33"/>
  <c r="AK45" i="33"/>
  <c r="AN44" i="33"/>
  <c r="AL44" i="33"/>
  <c r="AK44" i="33"/>
  <c r="AN43" i="33"/>
  <c r="AL43" i="33"/>
  <c r="AK43" i="33"/>
  <c r="AN42" i="33"/>
  <c r="AL42" i="33"/>
  <c r="AK42" i="33"/>
  <c r="AN41" i="33"/>
  <c r="AL41" i="33"/>
  <c r="AK41" i="33"/>
  <c r="AN35" i="33"/>
  <c r="AL35" i="33"/>
  <c r="AK35" i="33"/>
  <c r="AN34" i="33"/>
  <c r="AL34" i="33"/>
  <c r="AK34" i="33"/>
  <c r="AN33" i="33"/>
  <c r="AL33" i="33"/>
  <c r="AK33" i="33"/>
  <c r="AN32" i="33"/>
  <c r="AL32" i="33"/>
  <c r="AK32" i="33"/>
  <c r="AN31" i="33"/>
  <c r="AL31" i="33"/>
  <c r="AK31" i="33"/>
  <c r="AN30" i="33"/>
  <c r="AL30" i="33"/>
  <c r="AK30" i="33"/>
  <c r="AN29" i="33"/>
  <c r="AL29" i="33"/>
  <c r="AK29" i="33"/>
  <c r="AN23" i="33"/>
  <c r="AL23" i="33"/>
  <c r="AK23" i="33"/>
  <c r="AN22" i="33"/>
  <c r="AL22" i="33"/>
  <c r="AK22" i="33"/>
  <c r="AN21" i="33"/>
  <c r="AL21" i="33"/>
  <c r="AK21" i="33"/>
  <c r="AN20" i="33"/>
  <c r="AL20" i="33"/>
  <c r="AK20" i="33"/>
  <c r="AN19" i="33"/>
  <c r="AL19" i="33"/>
  <c r="AK19" i="33"/>
  <c r="AN18" i="33"/>
  <c r="AL18" i="33"/>
  <c r="AK18" i="33"/>
  <c r="AN17" i="33"/>
  <c r="AL17" i="33"/>
  <c r="AK17" i="33"/>
  <c r="AN11" i="33"/>
  <c r="AL11" i="33"/>
  <c r="AK11" i="33"/>
  <c r="AN10" i="33"/>
  <c r="AL10" i="33"/>
  <c r="AK10" i="33"/>
  <c r="AN9" i="33"/>
  <c r="AL9" i="33"/>
  <c r="AK9" i="33"/>
  <c r="AN8" i="33"/>
  <c r="AL8" i="33"/>
  <c r="AK8" i="33"/>
  <c r="AN7" i="33"/>
  <c r="AL7" i="33"/>
  <c r="AK7" i="33"/>
  <c r="AN6" i="33"/>
  <c r="AL6" i="33"/>
  <c r="AK6" i="33"/>
  <c r="AN5" i="33"/>
  <c r="AL5" i="33"/>
  <c r="AK5" i="33"/>
  <c r="J12" i="33" l="1"/>
  <c r="K12" i="33"/>
  <c r="M12" i="33"/>
  <c r="N12" i="33"/>
  <c r="O12" i="33"/>
  <c r="P12" i="33"/>
  <c r="Q12" i="33"/>
  <c r="C12" i="33"/>
  <c r="T12" i="33"/>
  <c r="U12" i="33"/>
  <c r="F12" i="33"/>
  <c r="D12" i="33"/>
  <c r="E12" i="33"/>
  <c r="L12" i="33"/>
  <c r="I12" i="33"/>
  <c r="AF13" i="36"/>
  <c r="V12" i="33"/>
  <c r="D12" i="45"/>
  <c r="J12" i="45"/>
  <c r="E12" i="45"/>
  <c r="I12" i="45"/>
  <c r="T12" i="45"/>
  <c r="F12" i="45"/>
  <c r="U12" i="45"/>
  <c r="C12" i="45"/>
  <c r="V12" i="45"/>
  <c r="O12" i="45"/>
  <c r="N34" i="44"/>
  <c r="K23" i="46"/>
  <c r="B16" i="45"/>
  <c r="M12" i="45"/>
  <c r="L12" i="45"/>
  <c r="O34" i="44"/>
  <c r="B16" i="41"/>
  <c r="B17" i="41" s="1"/>
  <c r="B18" i="41" s="1"/>
  <c r="B19" i="41" s="1"/>
  <c r="B20" i="41" s="1"/>
  <c r="B21" i="41" s="1"/>
  <c r="B22" i="41" s="1"/>
  <c r="B27" i="41" s="1"/>
  <c r="N12" i="41"/>
  <c r="O12" i="41"/>
  <c r="K12" i="41"/>
  <c r="L23" i="46"/>
  <c r="P34" i="44"/>
  <c r="K12" i="45"/>
  <c r="L12" i="41"/>
  <c r="M23" i="46"/>
  <c r="Q34" i="44"/>
  <c r="N23" i="46"/>
  <c r="Q12" i="45"/>
  <c r="K34" i="44"/>
  <c r="P12" i="41"/>
  <c r="O23" i="46"/>
  <c r="L34" i="44"/>
  <c r="V12" i="41"/>
  <c r="P23" i="46"/>
  <c r="M12" i="41"/>
  <c r="M34" i="44"/>
  <c r="I12" i="41"/>
  <c r="Q23" i="46"/>
  <c r="Q12" i="41"/>
  <c r="P12" i="45"/>
  <c r="C12" i="41"/>
  <c r="D23" i="46"/>
  <c r="J23" i="46"/>
  <c r="U23" i="46"/>
  <c r="T23" i="46"/>
  <c r="AM24" i="46"/>
  <c r="E23" i="46"/>
  <c r="AM36" i="46"/>
  <c r="V23" i="46"/>
  <c r="F23" i="46"/>
  <c r="AM12" i="46"/>
  <c r="AM48" i="46"/>
  <c r="B28" i="46"/>
  <c r="B29" i="46" s="1"/>
  <c r="B30" i="46" s="1"/>
  <c r="B31" i="46" s="1"/>
  <c r="B32" i="46" s="1"/>
  <c r="B33" i="46" s="1"/>
  <c r="B38" i="46" s="1"/>
  <c r="AM60" i="46"/>
  <c r="C23" i="46"/>
  <c r="I23" i="46"/>
  <c r="D34" i="44"/>
  <c r="AM12" i="44"/>
  <c r="AM48" i="44"/>
  <c r="E34" i="44"/>
  <c r="J34" i="44"/>
  <c r="B39" i="44"/>
  <c r="B40" i="44" s="1"/>
  <c r="B41" i="44" s="1"/>
  <c r="B42" i="44" s="1"/>
  <c r="B43" i="44" s="1"/>
  <c r="B44" i="44" s="1"/>
  <c r="T34" i="44"/>
  <c r="V34" i="44"/>
  <c r="U34" i="44"/>
  <c r="AM60" i="44"/>
  <c r="C34" i="44"/>
  <c r="F34" i="44"/>
  <c r="AM24" i="44"/>
  <c r="AM36" i="44"/>
  <c r="I34" i="44"/>
  <c r="F45" i="43"/>
  <c r="T45" i="43"/>
  <c r="AE40" i="43" s="1"/>
  <c r="AF40" i="43" s="1"/>
  <c r="K45" i="43"/>
  <c r="P45" i="43"/>
  <c r="U45" i="43"/>
  <c r="AE39" i="43" s="1"/>
  <c r="AF39" i="43" s="1"/>
  <c r="M45" i="43"/>
  <c r="AE35" i="43" s="1"/>
  <c r="AF35" i="43" s="1"/>
  <c r="L45" i="43"/>
  <c r="AE34" i="43" s="1"/>
  <c r="AF34" i="43" s="1"/>
  <c r="D45" i="43"/>
  <c r="V45" i="43"/>
  <c r="AE48" i="43" s="1"/>
  <c r="AF48" i="43" s="1"/>
  <c r="I45" i="43"/>
  <c r="C45" i="43"/>
  <c r="Q45" i="43"/>
  <c r="E45" i="43"/>
  <c r="AE25" i="43" s="1"/>
  <c r="AF25" i="43" s="1"/>
  <c r="N45" i="43"/>
  <c r="AE46" i="43" s="1"/>
  <c r="AF46" i="43" s="1"/>
  <c r="O45" i="43"/>
  <c r="AE42" i="43" s="1"/>
  <c r="AF42" i="43" s="1"/>
  <c r="J45" i="43"/>
  <c r="B11" i="42"/>
  <c r="F12" i="41"/>
  <c r="T12" i="41"/>
  <c r="E12" i="41"/>
  <c r="J12" i="41"/>
  <c r="U12" i="41"/>
  <c r="D12" i="41"/>
  <c r="L45" i="40"/>
  <c r="F45" i="40"/>
  <c r="C45" i="40"/>
  <c r="P45" i="40"/>
  <c r="M45" i="40"/>
  <c r="V45" i="40"/>
  <c r="T45" i="40"/>
  <c r="D45" i="40"/>
  <c r="I45" i="40"/>
  <c r="N45" i="40"/>
  <c r="Q45" i="40"/>
  <c r="K45" i="40"/>
  <c r="U45" i="40"/>
  <c r="E45" i="40"/>
  <c r="J45" i="40"/>
  <c r="O45" i="40"/>
  <c r="B11" i="39"/>
  <c r="D45" i="38"/>
  <c r="J45" i="38"/>
  <c r="T45" i="38"/>
  <c r="K45" i="38"/>
  <c r="E45" i="38"/>
  <c r="N45" i="38"/>
  <c r="U45" i="38"/>
  <c r="O45" i="38"/>
  <c r="V45" i="38"/>
  <c r="P45" i="38"/>
  <c r="F45" i="38"/>
  <c r="C45" i="38"/>
  <c r="I45" i="38"/>
  <c r="L45" i="38"/>
  <c r="M45" i="38"/>
  <c r="Q45" i="38"/>
  <c r="B11" i="37"/>
  <c r="AN36" i="33"/>
  <c r="AK60" i="33"/>
  <c r="AL12" i="33"/>
  <c r="AL60" i="33"/>
  <c r="AK24" i="33"/>
  <c r="AL24" i="33"/>
  <c r="AL36" i="33"/>
  <c r="AN60" i="33"/>
  <c r="AN24" i="33"/>
  <c r="AN12" i="33"/>
  <c r="AK12" i="33"/>
  <c r="AL48" i="33"/>
  <c r="AN48" i="33"/>
  <c r="AK36" i="33"/>
  <c r="AK48" i="33"/>
  <c r="AE32" i="43" l="1"/>
  <c r="AF32" i="43" s="1"/>
  <c r="AM10" i="45"/>
  <c r="AE31" i="43"/>
  <c r="AF31" i="43" s="1"/>
  <c r="AE21" i="43"/>
  <c r="AE22" i="43"/>
  <c r="AF22" i="43" s="1"/>
  <c r="AF13" i="40"/>
  <c r="AM8" i="45"/>
  <c r="AM59" i="45"/>
  <c r="AM7" i="45"/>
  <c r="AM54" i="45"/>
  <c r="AM43" i="45"/>
  <c r="AM55" i="45"/>
  <c r="AM18" i="45"/>
  <c r="AM23" i="45"/>
  <c r="AM22" i="45"/>
  <c r="AM57" i="45"/>
  <c r="AM46" i="45"/>
  <c r="AM45" i="45"/>
  <c r="AM20" i="45"/>
  <c r="AM19" i="45"/>
  <c r="AM11" i="45"/>
  <c r="AM56" i="45"/>
  <c r="AM32" i="45"/>
  <c r="AM30" i="45"/>
  <c r="AM29" i="45"/>
  <c r="AM17" i="45"/>
  <c r="AM58" i="45"/>
  <c r="AM5" i="45"/>
  <c r="AM42" i="45"/>
  <c r="AM35" i="45"/>
  <c r="AM34" i="45"/>
  <c r="AM9" i="45"/>
  <c r="AM21" i="45"/>
  <c r="AM47" i="45"/>
  <c r="AM41" i="45"/>
  <c r="AM6" i="45"/>
  <c r="AM33" i="45"/>
  <c r="AM31" i="45"/>
  <c r="AM53" i="45"/>
  <c r="AM44" i="45"/>
  <c r="AF12" i="38"/>
  <c r="AF13" i="38"/>
  <c r="O34" i="46"/>
  <c r="P34" i="46"/>
  <c r="J12" i="37"/>
  <c r="L12" i="37"/>
  <c r="M12" i="37"/>
  <c r="N12" i="37"/>
  <c r="P12" i="37"/>
  <c r="K12" i="37"/>
  <c r="O12" i="37"/>
  <c r="Q12" i="37"/>
  <c r="Q34" i="46"/>
  <c r="D12" i="39"/>
  <c r="N12" i="39"/>
  <c r="O12" i="39"/>
  <c r="K12" i="39"/>
  <c r="M12" i="39"/>
  <c r="L12" i="39"/>
  <c r="P12" i="39"/>
  <c r="Q12" i="39"/>
  <c r="P12" i="42"/>
  <c r="M12" i="42"/>
  <c r="Q12" i="42"/>
  <c r="O12" i="42"/>
  <c r="K12" i="42"/>
  <c r="N12" i="42"/>
  <c r="L12" i="42"/>
  <c r="B17" i="45"/>
  <c r="K34" i="46"/>
  <c r="L34" i="46"/>
  <c r="M34" i="46"/>
  <c r="AF13" i="43"/>
  <c r="K23" i="41"/>
  <c r="Q23" i="41"/>
  <c r="P23" i="41"/>
  <c r="O23" i="41"/>
  <c r="N23" i="41"/>
  <c r="M23" i="41"/>
  <c r="L23" i="41"/>
  <c r="N34" i="46"/>
  <c r="Q45" i="44"/>
  <c r="I45" i="44"/>
  <c r="D12" i="42"/>
  <c r="C12" i="42"/>
  <c r="V34" i="46"/>
  <c r="J34" i="46"/>
  <c r="B39" i="46"/>
  <c r="B40" i="46" s="1"/>
  <c r="B41" i="46" s="1"/>
  <c r="B42" i="46" s="1"/>
  <c r="B43" i="46" s="1"/>
  <c r="B44" i="46" s="1"/>
  <c r="E34" i="46"/>
  <c r="U34" i="46"/>
  <c r="C34" i="46"/>
  <c r="F34" i="46"/>
  <c r="T34" i="46"/>
  <c r="D34" i="46"/>
  <c r="I34" i="46"/>
  <c r="C45" i="44"/>
  <c r="M45" i="44"/>
  <c r="AE35" i="44" s="1"/>
  <c r="AF35" i="44" s="1"/>
  <c r="D45" i="44"/>
  <c r="J45" i="44"/>
  <c r="N45" i="44"/>
  <c r="AE46" i="44" s="1"/>
  <c r="AF46" i="44" s="1"/>
  <c r="T45" i="44"/>
  <c r="AE40" i="44" s="1"/>
  <c r="AF40" i="44" s="1"/>
  <c r="K45" i="44"/>
  <c r="E45" i="44"/>
  <c r="AE25" i="44" s="1"/>
  <c r="AF25" i="44" s="1"/>
  <c r="U45" i="44"/>
  <c r="AE39" i="44" s="1"/>
  <c r="AF39" i="44" s="1"/>
  <c r="O45" i="44"/>
  <c r="AE42" i="44" s="1"/>
  <c r="AF42" i="44" s="1"/>
  <c r="L45" i="44"/>
  <c r="AE34" i="44" s="1"/>
  <c r="AF34" i="44" s="1"/>
  <c r="F45" i="44"/>
  <c r="V45" i="44"/>
  <c r="AF13" i="44" s="1"/>
  <c r="P45" i="44"/>
  <c r="B16" i="42"/>
  <c r="J12" i="42"/>
  <c r="E12" i="42"/>
  <c r="I12" i="42"/>
  <c r="U12" i="42"/>
  <c r="V12" i="42"/>
  <c r="T12" i="42"/>
  <c r="F12" i="42"/>
  <c r="D23" i="41"/>
  <c r="AM33" i="41"/>
  <c r="AM9" i="41"/>
  <c r="AM44" i="41"/>
  <c r="AM58" i="41"/>
  <c r="AM56" i="41"/>
  <c r="AM54" i="41"/>
  <c r="AM45" i="41"/>
  <c r="AM23" i="41"/>
  <c r="AM10" i="41"/>
  <c r="AM6" i="41"/>
  <c r="AM22" i="41"/>
  <c r="AM34" i="41"/>
  <c r="AM17" i="41"/>
  <c r="AM11" i="41"/>
  <c r="AM7" i="41"/>
  <c r="AM46" i="41"/>
  <c r="AM18" i="41"/>
  <c r="AM41" i="41"/>
  <c r="AM35" i="41"/>
  <c r="AM29" i="41"/>
  <c r="AM19" i="41"/>
  <c r="AM59" i="41"/>
  <c r="AM57" i="41"/>
  <c r="AM55" i="41"/>
  <c r="AM53" i="41"/>
  <c r="AM47" i="41"/>
  <c r="AM42" i="41"/>
  <c r="AM30" i="41"/>
  <c r="AM20" i="41"/>
  <c r="AM8" i="41"/>
  <c r="AM43" i="41"/>
  <c r="AM31" i="41"/>
  <c r="AM21" i="41"/>
  <c r="AM5" i="41"/>
  <c r="AM32" i="41"/>
  <c r="J23" i="41"/>
  <c r="U23" i="41"/>
  <c r="T23" i="41"/>
  <c r="V23" i="41"/>
  <c r="E23" i="41"/>
  <c r="B28" i="41"/>
  <c r="B29" i="41" s="1"/>
  <c r="B30" i="41" s="1"/>
  <c r="B31" i="41" s="1"/>
  <c r="B32" i="41" s="1"/>
  <c r="B33" i="41" s="1"/>
  <c r="B38" i="41" s="1"/>
  <c r="C23" i="41"/>
  <c r="F23" i="41"/>
  <c r="I23" i="41"/>
  <c r="V12" i="39"/>
  <c r="B16" i="39"/>
  <c r="T12" i="39"/>
  <c r="C12" i="39"/>
  <c r="I12" i="39"/>
  <c r="J12" i="39"/>
  <c r="U12" i="39"/>
  <c r="E12" i="39"/>
  <c r="F12" i="39"/>
  <c r="E12" i="37"/>
  <c r="I12" i="37"/>
  <c r="U12" i="37"/>
  <c r="AM9" i="37" s="1"/>
  <c r="V12" i="37"/>
  <c r="B16" i="37"/>
  <c r="C12" i="37"/>
  <c r="D12" i="37"/>
  <c r="F12" i="37"/>
  <c r="T12" i="37"/>
  <c r="AF12" i="36"/>
  <c r="AF11" i="36"/>
  <c r="B16" i="33"/>
  <c r="AE22" i="44" l="1"/>
  <c r="AF22" i="44" s="1"/>
  <c r="AF21" i="43"/>
  <c r="AF49" i="43" s="1"/>
  <c r="AE49" i="43"/>
  <c r="AE32" i="44"/>
  <c r="AF32" i="44" s="1"/>
  <c r="AE21" i="44"/>
  <c r="AE48" i="44"/>
  <c r="AF48" i="44" s="1"/>
  <c r="AE31" i="44"/>
  <c r="AF31" i="44" s="1"/>
  <c r="AB11" i="40"/>
  <c r="AB12" i="40"/>
  <c r="AF11" i="40"/>
  <c r="AF12" i="40"/>
  <c r="AM36" i="45"/>
  <c r="AM24" i="45"/>
  <c r="AM48" i="45"/>
  <c r="AM12" i="45"/>
  <c r="AM60" i="45"/>
  <c r="AF11" i="43"/>
  <c r="AF11" i="38"/>
  <c r="O34" i="41"/>
  <c r="AB12" i="43"/>
  <c r="AF12" i="43"/>
  <c r="AM21" i="37"/>
  <c r="P34" i="41"/>
  <c r="AM19" i="37"/>
  <c r="Q34" i="41"/>
  <c r="AM5" i="37"/>
  <c r="AM29" i="37"/>
  <c r="K34" i="41"/>
  <c r="L34" i="41"/>
  <c r="AM6" i="37"/>
  <c r="AM33" i="37"/>
  <c r="M34" i="41"/>
  <c r="AM18" i="37"/>
  <c r="AM44" i="37"/>
  <c r="N34" i="41"/>
  <c r="B18" i="45"/>
  <c r="AM42" i="37"/>
  <c r="AM45" i="37"/>
  <c r="AM31" i="37"/>
  <c r="AM47" i="37"/>
  <c r="AM10" i="37"/>
  <c r="AM59" i="37"/>
  <c r="AM20" i="37"/>
  <c r="AM8" i="37"/>
  <c r="AM17" i="37"/>
  <c r="AM34" i="37"/>
  <c r="AM43" i="37"/>
  <c r="AM30" i="37"/>
  <c r="AM23" i="37"/>
  <c r="AM57" i="37"/>
  <c r="AM46" i="37"/>
  <c r="AM54" i="37"/>
  <c r="E45" i="46"/>
  <c r="AE25" i="46" s="1"/>
  <c r="AF25" i="46" s="1"/>
  <c r="F45" i="46"/>
  <c r="P45" i="46"/>
  <c r="K45" i="46"/>
  <c r="I45" i="46"/>
  <c r="V45" i="46"/>
  <c r="AE48" i="46" s="1"/>
  <c r="AF48" i="46" s="1"/>
  <c r="J45" i="46"/>
  <c r="U45" i="46"/>
  <c r="AE39" i="46" s="1"/>
  <c r="AF39" i="46" s="1"/>
  <c r="C45" i="46"/>
  <c r="D45" i="46"/>
  <c r="M45" i="46"/>
  <c r="AE35" i="46" s="1"/>
  <c r="AF35" i="46" s="1"/>
  <c r="Q45" i="46"/>
  <c r="N45" i="46"/>
  <c r="AE46" i="46" s="1"/>
  <c r="AF46" i="46" s="1"/>
  <c r="T45" i="46"/>
  <c r="AE40" i="46" s="1"/>
  <c r="AF40" i="46" s="1"/>
  <c r="L45" i="46"/>
  <c r="AE34" i="46" s="1"/>
  <c r="AF34" i="46" s="1"/>
  <c r="O45" i="46"/>
  <c r="AE42" i="46" s="1"/>
  <c r="AF42" i="46" s="1"/>
  <c r="AF11" i="44"/>
  <c r="AF12" i="44"/>
  <c r="B17" i="42"/>
  <c r="B18" i="42" s="1"/>
  <c r="B19" i="42" s="1"/>
  <c r="B20" i="42" s="1"/>
  <c r="B21" i="42" s="1"/>
  <c r="B22" i="42" s="1"/>
  <c r="B27" i="42" s="1"/>
  <c r="AM33" i="42"/>
  <c r="AM9" i="42"/>
  <c r="AM58" i="42"/>
  <c r="AM56" i="42"/>
  <c r="AM54" i="42"/>
  <c r="AM45" i="42"/>
  <c r="AM23" i="42"/>
  <c r="AM10" i="42"/>
  <c r="AM6" i="42"/>
  <c r="AM53" i="42"/>
  <c r="AM42" i="42"/>
  <c r="AM20" i="42"/>
  <c r="AM34" i="42"/>
  <c r="AM17" i="42"/>
  <c r="AM11" i="42"/>
  <c r="AM7" i="42"/>
  <c r="AM55" i="42"/>
  <c r="AM30" i="42"/>
  <c r="AM8" i="42"/>
  <c r="AM46" i="42"/>
  <c r="AM18" i="42"/>
  <c r="AM57" i="42"/>
  <c r="AM41" i="42"/>
  <c r="AM35" i="42"/>
  <c r="AM29" i="42"/>
  <c r="AM19" i="42"/>
  <c r="AM59" i="42"/>
  <c r="AM47" i="42"/>
  <c r="AM43" i="42"/>
  <c r="AM31" i="42"/>
  <c r="AM21" i="42"/>
  <c r="AM5" i="42"/>
  <c r="AM44" i="42"/>
  <c r="AM32" i="42"/>
  <c r="AM22" i="42"/>
  <c r="E34" i="41"/>
  <c r="T34" i="41"/>
  <c r="AM24" i="41"/>
  <c r="C34" i="41"/>
  <c r="F34" i="41"/>
  <c r="U34" i="41"/>
  <c r="AM36" i="41"/>
  <c r="D34" i="41"/>
  <c r="I34" i="41"/>
  <c r="AM12" i="41"/>
  <c r="AM48" i="41"/>
  <c r="AM60" i="41"/>
  <c r="V34" i="41"/>
  <c r="B39" i="41"/>
  <c r="B40" i="41" s="1"/>
  <c r="B41" i="41" s="1"/>
  <c r="B42" i="41" s="1"/>
  <c r="B43" i="41" s="1"/>
  <c r="B44" i="41" s="1"/>
  <c r="J34" i="41"/>
  <c r="AM33" i="39"/>
  <c r="AM9" i="39"/>
  <c r="AM58" i="39"/>
  <c r="AM56" i="39"/>
  <c r="AM54" i="39"/>
  <c r="AM45" i="39"/>
  <c r="AM23" i="39"/>
  <c r="AM10" i="39"/>
  <c r="AM6" i="39"/>
  <c r="AM34" i="39"/>
  <c r="AM17" i="39"/>
  <c r="AM11" i="39"/>
  <c r="AM7" i="39"/>
  <c r="AM29" i="39"/>
  <c r="AM46" i="39"/>
  <c r="AM18" i="39"/>
  <c r="AM19" i="39"/>
  <c r="AM41" i="39"/>
  <c r="AM35" i="39"/>
  <c r="AM59" i="39"/>
  <c r="AM57" i="39"/>
  <c r="AM55" i="39"/>
  <c r="AM53" i="39"/>
  <c r="AM47" i="39"/>
  <c r="AM42" i="39"/>
  <c r="AM30" i="39"/>
  <c r="AM20" i="39"/>
  <c r="AM8" i="39"/>
  <c r="AM43" i="39"/>
  <c r="AM31" i="39"/>
  <c r="AM21" i="39"/>
  <c r="AM5" i="39"/>
  <c r="AM44" i="39"/>
  <c r="AM32" i="39"/>
  <c r="AM22" i="39"/>
  <c r="B17" i="39"/>
  <c r="B18" i="39" s="1"/>
  <c r="B19" i="39" s="1"/>
  <c r="B20" i="39" s="1"/>
  <c r="B21" i="39" s="1"/>
  <c r="B22" i="39" s="1"/>
  <c r="B27" i="39" s="1"/>
  <c r="AM56" i="37"/>
  <c r="AM22" i="37"/>
  <c r="AM53" i="37"/>
  <c r="AM35" i="37"/>
  <c r="AM7" i="37"/>
  <c r="AM58" i="37"/>
  <c r="AM32" i="37"/>
  <c r="AM55" i="37"/>
  <c r="AM41" i="37"/>
  <c r="AM11" i="37"/>
  <c r="B17" i="37"/>
  <c r="B18" i="37" s="1"/>
  <c r="B19" i="37" s="1"/>
  <c r="B20" i="37" s="1"/>
  <c r="B21" i="37" s="1"/>
  <c r="B22" i="37" s="1"/>
  <c r="B27" i="37" s="1"/>
  <c r="AB11" i="36"/>
  <c r="AB12" i="36"/>
  <c r="AB13" i="33"/>
  <c r="B17" i="33"/>
  <c r="B18" i="33" s="1"/>
  <c r="B19" i="33" s="1"/>
  <c r="B20" i="33" s="1"/>
  <c r="B21" i="33" s="1"/>
  <c r="B22" i="33" s="1"/>
  <c r="B27" i="33" s="1"/>
  <c r="AE31" i="46" l="1"/>
  <c r="AF31" i="46" s="1"/>
  <c r="AE22" i="46"/>
  <c r="AF22" i="46" s="1"/>
  <c r="AF21" i="44"/>
  <c r="AF49" i="44" s="1"/>
  <c r="AE49" i="44"/>
  <c r="AE32" i="46"/>
  <c r="AF32" i="46" s="1"/>
  <c r="AE21" i="46"/>
  <c r="I23" i="33"/>
  <c r="V23" i="33"/>
  <c r="J23" i="33"/>
  <c r="F23" i="33"/>
  <c r="K23" i="33"/>
  <c r="L23" i="33"/>
  <c r="M23" i="33"/>
  <c r="N23" i="33"/>
  <c r="D23" i="33"/>
  <c r="O23" i="33"/>
  <c r="T23" i="33"/>
  <c r="P23" i="33"/>
  <c r="E23" i="33"/>
  <c r="C23" i="33"/>
  <c r="U23" i="33"/>
  <c r="Q23" i="33"/>
  <c r="AB11" i="43"/>
  <c r="AB12" i="38"/>
  <c r="AF12" i="46"/>
  <c r="AB11" i="38"/>
  <c r="AF13" i="46"/>
  <c r="N23" i="39"/>
  <c r="P23" i="37"/>
  <c r="L23" i="42"/>
  <c r="AM24" i="37"/>
  <c r="M23" i="42"/>
  <c r="Q23" i="37"/>
  <c r="O23" i="39"/>
  <c r="B19" i="45"/>
  <c r="N23" i="42"/>
  <c r="K23" i="37"/>
  <c r="P23" i="39"/>
  <c r="L23" i="37"/>
  <c r="Q23" i="39"/>
  <c r="O23" i="42"/>
  <c r="M23" i="37"/>
  <c r="K23" i="39"/>
  <c r="P23" i="42"/>
  <c r="N23" i="37"/>
  <c r="L23" i="39"/>
  <c r="Q23" i="42"/>
  <c r="O23" i="37"/>
  <c r="M23" i="39"/>
  <c r="AM48" i="37"/>
  <c r="K23" i="42"/>
  <c r="J23" i="39"/>
  <c r="AM12" i="37"/>
  <c r="U23" i="39"/>
  <c r="AB12" i="44"/>
  <c r="AM36" i="37"/>
  <c r="V23" i="39"/>
  <c r="U23" i="42"/>
  <c r="E23" i="42"/>
  <c r="I23" i="39"/>
  <c r="T23" i="39"/>
  <c r="AM60" i="37"/>
  <c r="AB11" i="44"/>
  <c r="V23" i="42"/>
  <c r="C23" i="42"/>
  <c r="I23" i="42"/>
  <c r="AM12" i="42"/>
  <c r="D23" i="42"/>
  <c r="AM48" i="42"/>
  <c r="J23" i="42"/>
  <c r="AM24" i="42"/>
  <c r="T23" i="42"/>
  <c r="AM60" i="42"/>
  <c r="B28" i="42"/>
  <c r="B29" i="42" s="1"/>
  <c r="B30" i="42" s="1"/>
  <c r="B31" i="42" s="1"/>
  <c r="B32" i="42" s="1"/>
  <c r="B33" i="42" s="1"/>
  <c r="B38" i="42" s="1"/>
  <c r="AM36" i="42"/>
  <c r="F23" i="42"/>
  <c r="N45" i="41"/>
  <c r="E45" i="41"/>
  <c r="J45" i="41"/>
  <c r="I45" i="41"/>
  <c r="L45" i="41"/>
  <c r="O45" i="41"/>
  <c r="T45" i="41"/>
  <c r="V45" i="41"/>
  <c r="K45" i="41"/>
  <c r="C45" i="41"/>
  <c r="M45" i="41"/>
  <c r="Q45" i="41"/>
  <c r="F45" i="41"/>
  <c r="P45" i="41"/>
  <c r="D45" i="41"/>
  <c r="U45" i="41"/>
  <c r="C23" i="39"/>
  <c r="D23" i="39"/>
  <c r="E23" i="39"/>
  <c r="AM24" i="39"/>
  <c r="AM48" i="39"/>
  <c r="F23" i="39"/>
  <c r="B28" i="39"/>
  <c r="B29" i="39" s="1"/>
  <c r="B30" i="39" s="1"/>
  <c r="B31" i="39" s="1"/>
  <c r="B32" i="39" s="1"/>
  <c r="B33" i="39" s="1"/>
  <c r="B38" i="39" s="1"/>
  <c r="AM12" i="39"/>
  <c r="AM60" i="39"/>
  <c r="AM36" i="39"/>
  <c r="D23" i="37"/>
  <c r="J23" i="37"/>
  <c r="B28" i="37"/>
  <c r="B29" i="37" s="1"/>
  <c r="B30" i="37" s="1"/>
  <c r="B31" i="37" s="1"/>
  <c r="B32" i="37" s="1"/>
  <c r="B33" i="37" s="1"/>
  <c r="B38" i="37" s="1"/>
  <c r="T23" i="37"/>
  <c r="I23" i="37"/>
  <c r="U23" i="37"/>
  <c r="E23" i="37"/>
  <c r="V23" i="37"/>
  <c r="F23" i="37"/>
  <c r="C23" i="37"/>
  <c r="AM43" i="33"/>
  <c r="AM30" i="33"/>
  <c r="AM5" i="33"/>
  <c r="AM55" i="33"/>
  <c r="AM44" i="33"/>
  <c r="AM18" i="33"/>
  <c r="AM9" i="33"/>
  <c r="AM10" i="33"/>
  <c r="AM56" i="33"/>
  <c r="AM57" i="33"/>
  <c r="AM46" i="33"/>
  <c r="AM33" i="33"/>
  <c r="AM22" i="33"/>
  <c r="AM11" i="33"/>
  <c r="AM7" i="33"/>
  <c r="AM6" i="33"/>
  <c r="AM41" i="33"/>
  <c r="AM58" i="33"/>
  <c r="AM47" i="33"/>
  <c r="AM34" i="33"/>
  <c r="AM23" i="33"/>
  <c r="AM19" i="33"/>
  <c r="AM8" i="33"/>
  <c r="AM53" i="33"/>
  <c r="AM35" i="33"/>
  <c r="AM54" i="33"/>
  <c r="AM32" i="33"/>
  <c r="AM21" i="33"/>
  <c r="AM59" i="33"/>
  <c r="AM42" i="33"/>
  <c r="AM29" i="33"/>
  <c r="AM20" i="33"/>
  <c r="AM17" i="33"/>
  <c r="AM31" i="33"/>
  <c r="AM45" i="33"/>
  <c r="B28" i="33"/>
  <c r="B29" i="33" s="1"/>
  <c r="B30" i="33" s="1"/>
  <c r="B31" i="33" s="1"/>
  <c r="B32" i="33" s="1"/>
  <c r="B33" i="33" s="1"/>
  <c r="B38" i="33" s="1"/>
  <c r="AF21" i="46" l="1"/>
  <c r="AF49" i="46" s="1"/>
  <c r="AE49" i="46"/>
  <c r="L34" i="33"/>
  <c r="Q34" i="33"/>
  <c r="D34" i="33"/>
  <c r="M34" i="33"/>
  <c r="P34" i="33"/>
  <c r="C34" i="33"/>
  <c r="T34" i="33"/>
  <c r="E34" i="33"/>
  <c r="U34" i="33"/>
  <c r="F34" i="33"/>
  <c r="V34" i="33"/>
  <c r="I34" i="33"/>
  <c r="N34" i="33"/>
  <c r="J34" i="33"/>
  <c r="O34" i="33"/>
  <c r="K34" i="33"/>
  <c r="AF11" i="46"/>
  <c r="AB12" i="46"/>
  <c r="L34" i="37"/>
  <c r="AF13" i="41"/>
  <c r="N34" i="42"/>
  <c r="O34" i="42"/>
  <c r="M34" i="37"/>
  <c r="O34" i="39"/>
  <c r="B20" i="45"/>
  <c r="N34" i="37"/>
  <c r="P34" i="39"/>
  <c r="P34" i="42"/>
  <c r="O34" i="37"/>
  <c r="Q34" i="39"/>
  <c r="Q34" i="42"/>
  <c r="P34" i="37"/>
  <c r="K34" i="39"/>
  <c r="K34" i="42"/>
  <c r="L34" i="39"/>
  <c r="L34" i="42"/>
  <c r="Q34" i="37"/>
  <c r="M34" i="39"/>
  <c r="M34" i="42"/>
  <c r="K34" i="37"/>
  <c r="N34" i="39"/>
  <c r="E34" i="39"/>
  <c r="F34" i="39"/>
  <c r="AB11" i="46"/>
  <c r="C34" i="42"/>
  <c r="I34" i="42"/>
  <c r="B39" i="42"/>
  <c r="B40" i="42" s="1"/>
  <c r="B41" i="42" s="1"/>
  <c r="B42" i="42" s="1"/>
  <c r="B43" i="42" s="1"/>
  <c r="B44" i="42" s="1"/>
  <c r="B49" i="42" s="1"/>
  <c r="E34" i="42"/>
  <c r="J34" i="42"/>
  <c r="T34" i="42"/>
  <c r="F34" i="42"/>
  <c r="U34" i="42"/>
  <c r="V34" i="42"/>
  <c r="D34" i="42"/>
  <c r="V34" i="39"/>
  <c r="T34" i="39"/>
  <c r="C34" i="39"/>
  <c r="U34" i="39"/>
  <c r="B39" i="39"/>
  <c r="B40" i="39" s="1"/>
  <c r="B41" i="39" s="1"/>
  <c r="B42" i="39" s="1"/>
  <c r="B43" i="39" s="1"/>
  <c r="B44" i="39" s="1"/>
  <c r="B49" i="39" s="1"/>
  <c r="I34" i="39"/>
  <c r="D34" i="39"/>
  <c r="J34" i="39"/>
  <c r="E34" i="37"/>
  <c r="T34" i="37"/>
  <c r="U34" i="37"/>
  <c r="V34" i="37"/>
  <c r="D34" i="37"/>
  <c r="B39" i="37"/>
  <c r="B40" i="37" s="1"/>
  <c r="B41" i="37" s="1"/>
  <c r="B42" i="37" s="1"/>
  <c r="B43" i="37" s="1"/>
  <c r="B44" i="37" s="1"/>
  <c r="F34" i="37"/>
  <c r="J34" i="37"/>
  <c r="C34" i="37"/>
  <c r="I34" i="37"/>
  <c r="B39" i="33"/>
  <c r="B40" i="33" s="1"/>
  <c r="B41" i="33" s="1"/>
  <c r="B42" i="33" s="1"/>
  <c r="B43" i="33" s="1"/>
  <c r="B44" i="33" s="1"/>
  <c r="T45" i="33" s="1"/>
  <c r="AM12" i="33"/>
  <c r="AM24" i="33"/>
  <c r="AM48" i="33"/>
  <c r="AM60" i="33"/>
  <c r="AM36" i="33"/>
  <c r="U45" i="33" l="1"/>
  <c r="F45" i="33"/>
  <c r="V45" i="33"/>
  <c r="J45" i="33"/>
  <c r="I45" i="33"/>
  <c r="K45" i="33"/>
  <c r="L45" i="33"/>
  <c r="M45" i="33"/>
  <c r="N45" i="33"/>
  <c r="O45" i="33"/>
  <c r="P45" i="33"/>
  <c r="C45" i="33"/>
  <c r="Q45" i="33"/>
  <c r="B50" i="42"/>
  <c r="B51" i="42" s="1"/>
  <c r="B52" i="42" s="1"/>
  <c r="B53" i="42" s="1"/>
  <c r="B54" i="42" s="1"/>
  <c r="B55" i="42" s="1"/>
  <c r="D45" i="33"/>
  <c r="B50" i="39"/>
  <c r="B51" i="39" s="1"/>
  <c r="B52" i="39" s="1"/>
  <c r="B53" i="39" s="1"/>
  <c r="B54" i="39" s="1"/>
  <c r="B55" i="39" s="1"/>
  <c r="F56" i="39" s="1"/>
  <c r="E45" i="33"/>
  <c r="AF12" i="41"/>
  <c r="AB12" i="41"/>
  <c r="B21" i="45"/>
  <c r="F45" i="42"/>
  <c r="AF11" i="41"/>
  <c r="L45" i="42"/>
  <c r="V45" i="42"/>
  <c r="P45" i="42"/>
  <c r="M45" i="42"/>
  <c r="I45" i="42"/>
  <c r="D45" i="42"/>
  <c r="Q45" i="42"/>
  <c r="N45" i="42"/>
  <c r="J45" i="42"/>
  <c r="E45" i="42"/>
  <c r="T45" i="42"/>
  <c r="K45" i="42"/>
  <c r="O45" i="42"/>
  <c r="U45" i="42"/>
  <c r="C45" i="42"/>
  <c r="K45" i="39"/>
  <c r="E45" i="39"/>
  <c r="O45" i="39"/>
  <c r="L45" i="39"/>
  <c r="F45" i="39"/>
  <c r="V45" i="39"/>
  <c r="P45" i="39"/>
  <c r="J45" i="39"/>
  <c r="N45" i="39"/>
  <c r="U45" i="39"/>
  <c r="C45" i="39"/>
  <c r="I45" i="39"/>
  <c r="D45" i="39"/>
  <c r="T45" i="39"/>
  <c r="M45" i="39"/>
  <c r="Q45" i="39"/>
  <c r="N45" i="37"/>
  <c r="T45" i="37"/>
  <c r="K45" i="37"/>
  <c r="E45" i="37"/>
  <c r="L45" i="37"/>
  <c r="F45" i="37"/>
  <c r="V45" i="37"/>
  <c r="AF13" i="37" s="1"/>
  <c r="P45" i="37"/>
  <c r="O45" i="37"/>
  <c r="C45" i="37"/>
  <c r="I45" i="37"/>
  <c r="M45" i="37"/>
  <c r="Q45" i="37"/>
  <c r="U45" i="37"/>
  <c r="D45" i="37"/>
  <c r="J45" i="37"/>
  <c r="E56" i="42" l="1"/>
  <c r="L56" i="42"/>
  <c r="T56" i="42"/>
  <c r="I56" i="42"/>
  <c r="N56" i="42"/>
  <c r="C56" i="42"/>
  <c r="Q56" i="42"/>
  <c r="C56" i="39"/>
  <c r="E56" i="39"/>
  <c r="M56" i="39"/>
  <c r="D56" i="39"/>
  <c r="Q56" i="39"/>
  <c r="N56" i="39"/>
  <c r="J56" i="42"/>
  <c r="U56" i="42"/>
  <c r="P56" i="42"/>
  <c r="F56" i="42"/>
  <c r="K56" i="42"/>
  <c r="D56" i="42"/>
  <c r="M56" i="42"/>
  <c r="V56" i="42"/>
  <c r="AF13" i="42" s="1"/>
  <c r="T56" i="39"/>
  <c r="L56" i="39"/>
  <c r="O56" i="39"/>
  <c r="P56" i="39"/>
  <c r="J56" i="39"/>
  <c r="V56" i="39"/>
  <c r="AF13" i="39" s="1"/>
  <c r="I56" i="39"/>
  <c r="K56" i="39"/>
  <c r="U56" i="39"/>
  <c r="O56" i="42"/>
  <c r="AB11" i="41"/>
  <c r="B22" i="45"/>
  <c r="P23" i="45" s="1"/>
  <c r="AF12" i="37"/>
  <c r="AF11" i="37"/>
  <c r="AF13" i="33"/>
  <c r="AB12" i="42" l="1"/>
  <c r="AF12" i="39"/>
  <c r="AF11" i="42"/>
  <c r="AF12" i="42"/>
  <c r="AF11" i="39"/>
  <c r="E23" i="45"/>
  <c r="Q23" i="45"/>
  <c r="K23" i="45"/>
  <c r="L23" i="45"/>
  <c r="AB11" i="37"/>
  <c r="B27" i="45"/>
  <c r="M23" i="45"/>
  <c r="O23" i="45"/>
  <c r="U23" i="45"/>
  <c r="V23" i="45"/>
  <c r="N23" i="45"/>
  <c r="D23" i="45"/>
  <c r="F23" i="45"/>
  <c r="T23" i="45"/>
  <c r="C23" i="45"/>
  <c r="I23" i="45"/>
  <c r="J23" i="45"/>
  <c r="AB12" i="37"/>
  <c r="AF12" i="33"/>
  <c r="AF11" i="33"/>
  <c r="AB11" i="39" l="1"/>
  <c r="AB12" i="39"/>
  <c r="AB11" i="42"/>
  <c r="B28" i="45"/>
  <c r="B29" i="45" s="1"/>
  <c r="B30" i="45" s="1"/>
  <c r="B31" i="45" s="1"/>
  <c r="B32" i="45" s="1"/>
  <c r="B33" i="45" s="1"/>
  <c r="B38" i="45" s="1"/>
  <c r="AB12" i="33"/>
  <c r="AB11" i="33"/>
  <c r="U34" i="45" l="1"/>
  <c r="I34" i="45"/>
  <c r="B39" i="45"/>
  <c r="B40" i="45" s="1"/>
  <c r="B41" i="45" s="1"/>
  <c r="B42" i="45" s="1"/>
  <c r="B43" i="45" s="1"/>
  <c r="B44" i="45" s="1"/>
  <c r="Q34" i="45"/>
  <c r="J34" i="45"/>
  <c r="K34" i="45"/>
  <c r="E34" i="45"/>
  <c r="L34" i="45"/>
  <c r="C34" i="45"/>
  <c r="M34" i="45"/>
  <c r="D34" i="45"/>
  <c r="N34" i="45"/>
  <c r="F34" i="45"/>
  <c r="O34" i="45"/>
  <c r="T34" i="45"/>
  <c r="V34" i="45"/>
  <c r="P34" i="45"/>
  <c r="AB14" i="33"/>
  <c r="P45" i="45" l="1"/>
  <c r="V45" i="45"/>
  <c r="L45" i="45"/>
  <c r="I45" i="45"/>
  <c r="F45" i="45"/>
  <c r="O45" i="45"/>
  <c r="C45" i="45"/>
  <c r="J45" i="45"/>
  <c r="D45" i="45"/>
  <c r="N45" i="45"/>
  <c r="T45" i="45"/>
  <c r="K45" i="45"/>
  <c r="M45" i="45"/>
  <c r="Q45" i="45"/>
  <c r="E45" i="45"/>
  <c r="U45" i="45"/>
  <c r="AB10" i="36"/>
  <c r="AB14" i="36" s="1"/>
  <c r="AB10" i="37" s="1"/>
  <c r="AB14" i="37" s="1"/>
  <c r="AB10" i="38" s="1"/>
  <c r="AF14" i="33"/>
  <c r="AF10" i="36" s="1"/>
  <c r="AF14" i="36" s="1"/>
  <c r="AF10" i="37" s="1"/>
  <c r="AF14" i="37" s="1"/>
  <c r="AF10" i="38" s="1"/>
  <c r="AF14" i="38" s="1"/>
  <c r="AF10" i="39" s="1"/>
  <c r="AF14" i="39" s="1"/>
  <c r="AF10" i="40" s="1"/>
  <c r="AF14" i="40" s="1"/>
  <c r="AF10" i="41" s="1"/>
  <c r="AF14" i="41" s="1"/>
  <c r="AF10" i="42" s="1"/>
  <c r="AF14" i="42" s="1"/>
  <c r="AF10" i="43" s="1"/>
  <c r="AF14" i="43" s="1"/>
  <c r="AF10" i="44" s="1"/>
  <c r="AF14" i="44" s="1"/>
  <c r="AF10" i="45" s="1"/>
  <c r="AE34" i="45" l="1"/>
  <c r="AF34" i="45" s="1"/>
  <c r="AB14" i="38"/>
  <c r="AB10" i="39" s="1"/>
  <c r="AB14" i="39" s="1"/>
  <c r="AB10" i="40" s="1"/>
  <c r="AB14" i="40" s="1"/>
  <c r="AB10" i="41" s="1"/>
  <c r="AB14" i="41" s="1"/>
  <c r="AB10" i="42" s="1"/>
  <c r="AB14" i="42" s="1"/>
  <c r="AB10" i="43" s="1"/>
  <c r="AB14" i="43" s="1"/>
  <c r="AB10" i="44" s="1"/>
  <c r="AB14" i="44" s="1"/>
  <c r="AB10" i="45" s="1"/>
  <c r="AE48" i="45" l="1"/>
  <c r="AF48" i="45" s="1"/>
  <c r="AE42" i="45"/>
  <c r="AF42" i="45" s="1"/>
  <c r="AF13" i="45"/>
  <c r="AE25" i="45"/>
  <c r="AF25" i="45" s="1"/>
  <c r="AE39" i="45"/>
  <c r="AF39" i="45" s="1"/>
  <c r="AE40" i="45"/>
  <c r="AF40" i="45" s="1"/>
  <c r="AE35" i="45"/>
  <c r="AF35" i="45" s="1"/>
  <c r="AE46" i="45"/>
  <c r="AF46" i="45" s="1"/>
  <c r="AE22" i="45" l="1"/>
  <c r="AE32" i="45"/>
  <c r="AF32" i="45" s="1"/>
  <c r="AE21" i="45"/>
  <c r="AE31" i="45"/>
  <c r="AF31" i="45" s="1"/>
  <c r="AF12" i="45"/>
  <c r="AF11" i="45"/>
  <c r="AF21" i="45" l="1"/>
  <c r="AE49" i="45"/>
  <c r="AB12" i="45"/>
  <c r="AF22" i="45"/>
  <c r="AB11" i="45"/>
  <c r="AB14" i="45" s="1"/>
  <c r="AB10" i="46" s="1"/>
  <c r="AB14" i="46" s="1"/>
  <c r="AF14" i="45"/>
  <c r="AF10" i="46" s="1"/>
  <c r="AF14" i="46" s="1"/>
  <c r="AF49" i="4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Sean Farrell</author>
  </authors>
  <commentList>
    <comment ref="F19" authorId="0" shapeId="0" xr:uid="{CAE6A186-D3D6-4843-B9DA-278F4AB52CD3}">
      <text>
        <r>
          <rPr>
            <b/>
            <sz val="9"/>
            <color indexed="81"/>
            <rFont val="Tahoma"/>
            <family val="2"/>
          </rPr>
          <t>CB 1.5 : Call Back at Time and a Half (1.5)</t>
        </r>
      </text>
    </comment>
    <comment ref="G19" authorId="0" shapeId="0" xr:uid="{B9A61DCA-DECE-4DAD-8429-7B9FD160B60F}">
      <text>
        <r>
          <rPr>
            <b/>
            <sz val="9"/>
            <color indexed="81"/>
            <rFont val="Tahoma"/>
            <family val="2"/>
          </rPr>
          <t>CB 1.0 : Call Back at Straight Time (1.0)</t>
        </r>
      </text>
    </comment>
    <comment ref="F20" authorId="0" shapeId="0" xr:uid="{40E13C7C-4172-415B-8F52-A2CBEE6BA183}">
      <text>
        <r>
          <rPr>
            <b/>
            <sz val="9"/>
            <color indexed="81"/>
            <rFont val="Tahoma"/>
            <family val="2"/>
          </rPr>
          <t>CB 1.0 : Call Back at Straight Time (1.0)</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Sean Farrell</author>
    <author>Administrator</author>
  </authors>
  <commentList>
    <comment ref="D4" authorId="0" shapeId="0" xr:uid="{6E8DBA91-79BE-402F-A604-B1C9ED016B62}">
      <text>
        <r>
          <rPr>
            <b/>
            <sz val="9"/>
            <color indexed="81"/>
            <rFont val="Tahoma"/>
            <family val="2"/>
          </rPr>
          <t>SP: Shift Pay</t>
        </r>
      </text>
    </comment>
    <comment ref="E4" authorId="0" shapeId="0" xr:uid="{5FF75D29-1116-4BAF-BEE4-A031F5F346F2}">
      <text>
        <r>
          <rPr>
            <b/>
            <sz val="9"/>
            <color indexed="81"/>
            <rFont val="Tahoma"/>
            <family val="2"/>
          </rPr>
          <t>HP: Holiday Premium Pay</t>
        </r>
      </text>
    </comment>
    <comment ref="F4" authorId="0" shapeId="0" xr:uid="{2076E907-2468-40EF-B0D8-B2FE2ED3B0EE}">
      <text>
        <r>
          <rPr>
            <b/>
            <sz val="9"/>
            <color indexed="81"/>
            <rFont val="Tahoma"/>
            <family val="2"/>
          </rPr>
          <t>OC: On Call Hours</t>
        </r>
      </text>
    </comment>
    <comment ref="G4" authorId="0" shapeId="0" xr:uid="{A2A297D4-A850-4F51-90D0-63C0D0CB43AA}">
      <text>
        <r>
          <rPr>
            <b/>
            <sz val="9"/>
            <color indexed="81"/>
            <rFont val="Tahoma"/>
            <family val="2"/>
          </rPr>
          <t xml:space="preserve">CB1.5:Call Back at 1.5
CB1.0:Call Back at 1.0
</t>
        </r>
      </text>
    </comment>
    <comment ref="I4" authorId="0" shapeId="0" xr:uid="{69F93231-FC3D-4701-9BC2-9FEA753ED7F8}">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4" authorId="0" shapeId="0" xr:uid="{80E4401E-3918-42FF-9399-9F60A880E6C1}">
      <text>
        <r>
          <rPr>
            <b/>
            <sz val="9"/>
            <color indexed="81"/>
            <rFont val="Tahoma"/>
            <family val="2"/>
          </rPr>
          <t>O: Overtime Earned</t>
        </r>
      </text>
    </comment>
    <comment ref="K4" authorId="0" shapeId="0" xr:uid="{26F077D2-6096-471C-B640-1C1EC7F97CBD}">
      <text>
        <r>
          <rPr>
            <b/>
            <sz val="9"/>
            <color indexed="81"/>
            <rFont val="Tahoma"/>
            <family val="2"/>
          </rPr>
          <t>CU:Comp Time Used</t>
        </r>
      </text>
    </comment>
    <comment ref="L4" authorId="1" shapeId="0" xr:uid="{1BD927B9-EFC6-4B04-B2E9-130D1EC53BBA}">
      <text>
        <r>
          <rPr>
            <b/>
            <sz val="9"/>
            <color indexed="81"/>
            <rFont val="Tahoma"/>
            <family val="2"/>
          </rPr>
          <t xml:space="preserve">V: Vacation 
</t>
        </r>
        <r>
          <rPr>
            <sz val="9"/>
            <color indexed="81"/>
            <rFont val="Tahoma"/>
            <family val="2"/>
          </rPr>
          <t xml:space="preserve">
</t>
        </r>
      </text>
    </comment>
    <comment ref="M4" authorId="0" shapeId="0" xr:uid="{36881654-8087-4E66-90E6-855E9CE7E22C}">
      <text>
        <r>
          <rPr>
            <b/>
            <sz val="9"/>
            <color indexed="81"/>
            <rFont val="Tahoma"/>
            <family val="2"/>
          </rPr>
          <t>S: Sick</t>
        </r>
      </text>
    </comment>
    <comment ref="N4" authorId="0" shapeId="0" xr:uid="{3AB04A24-C46D-4E01-998E-40B7478ABB42}">
      <text>
        <r>
          <rPr>
            <b/>
            <sz val="9"/>
            <color indexed="81"/>
            <rFont val="Tahoma"/>
            <family val="2"/>
          </rPr>
          <t>CI:</t>
        </r>
        <r>
          <rPr>
            <sz val="9"/>
            <color indexed="81"/>
            <rFont val="Tahoma"/>
            <family val="2"/>
          </rPr>
          <t xml:space="preserve"> Community Involvment
</t>
        </r>
      </text>
    </comment>
    <comment ref="O4" authorId="0" shapeId="0" xr:uid="{C1C1197E-87FD-4885-8882-9FBEE2E9DCCA}">
      <text>
        <r>
          <rPr>
            <b/>
            <sz val="9"/>
            <color indexed="81"/>
            <rFont val="Tahoma"/>
            <family val="2"/>
          </rPr>
          <t>BL: Bonus Leave</t>
        </r>
      </text>
    </comment>
    <comment ref="P4" authorId="0" shapeId="0" xr:uid="{F7DAA1E6-FEC6-43E4-AE78-5C155A079645}">
      <text>
        <r>
          <rPr>
            <b/>
            <sz val="9"/>
            <color indexed="81"/>
            <rFont val="Tahoma"/>
            <family val="2"/>
          </rPr>
          <t>H: Holiday.
When the university is closed on a holiday, mark the hours here.</t>
        </r>
      </text>
    </comment>
    <comment ref="Q4" authorId="1" shapeId="0" xr:uid="{FA88C6E4-DB1B-4C21-BFB9-7FD470120E30}">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
B183: Bereavement Leave</t>
        </r>
      </text>
    </comment>
    <comment ref="T4" authorId="0" shapeId="0" xr:uid="{72E494C8-73F1-4507-9374-59F77F9EE90D}">
      <text>
        <r>
          <rPr>
            <b/>
            <sz val="9"/>
            <color indexed="81"/>
            <rFont val="Tahoma"/>
            <family val="2"/>
          </rPr>
          <t>AM: Adverse Weather Makeup Hours
Indicate time worked that will be used to make up time taken off due to adverse weather.</t>
        </r>
      </text>
    </comment>
    <comment ref="U4" authorId="0" shapeId="0" xr:uid="{EDF51343-9377-4F94-974B-1CAE055E864F}">
      <text>
        <r>
          <rPr>
            <b/>
            <sz val="9"/>
            <color indexed="81"/>
            <rFont val="Tahoma"/>
            <family val="2"/>
          </rPr>
          <t>AP: Adverse Weather Time Not Worked</t>
        </r>
      </text>
    </comment>
    <comment ref="V4" authorId="0" shapeId="0" xr:uid="{9F393048-1F4C-4A19-B7F8-A0AF664F0034}">
      <text>
        <r>
          <rPr>
            <b/>
            <sz val="9"/>
            <color indexed="81"/>
            <rFont val="Tahoma"/>
            <family val="2"/>
          </rPr>
          <t>AWLW: Adverse Weather Leave Without Pay</t>
        </r>
      </text>
    </comment>
    <comment ref="D15" authorId="0" shapeId="0" xr:uid="{8CFADE9A-6221-4B13-971F-836642D3707C}">
      <text>
        <r>
          <rPr>
            <b/>
            <sz val="9"/>
            <color indexed="81"/>
            <rFont val="Tahoma"/>
            <family val="2"/>
          </rPr>
          <t>SP: Shift Pay</t>
        </r>
      </text>
    </comment>
    <comment ref="E15" authorId="0" shapeId="0" xr:uid="{8B772E96-DEAA-4B15-965E-3347F1AC4794}">
      <text>
        <r>
          <rPr>
            <b/>
            <sz val="9"/>
            <color indexed="81"/>
            <rFont val="Tahoma"/>
            <family val="2"/>
          </rPr>
          <t>HP: Holiday Premium Pay</t>
        </r>
      </text>
    </comment>
    <comment ref="F15" authorId="0" shapeId="0" xr:uid="{B8232E67-27D4-4EE2-9DE9-0A7DCF9E7512}">
      <text>
        <r>
          <rPr>
            <b/>
            <sz val="9"/>
            <color indexed="81"/>
            <rFont val="Tahoma"/>
            <family val="2"/>
          </rPr>
          <t>OC: On Call Hours</t>
        </r>
      </text>
    </comment>
    <comment ref="G15" authorId="0" shapeId="0" xr:uid="{C4EFA2A4-8FD3-4F03-9C27-B8B22AD756FE}">
      <text>
        <r>
          <rPr>
            <b/>
            <sz val="9"/>
            <color indexed="81"/>
            <rFont val="Tahoma"/>
            <family val="2"/>
          </rPr>
          <t xml:space="preserve">CB1.5:Call Back at 1.5
CB1.0:Call Back at 1.0
</t>
        </r>
      </text>
    </comment>
    <comment ref="I15" authorId="0" shapeId="0" xr:uid="{5ECEE441-CDDC-47B9-98FC-404445866137}">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15" authorId="0" shapeId="0" xr:uid="{F8431C56-811A-428B-A2D8-8ABAC6F8B585}">
      <text>
        <r>
          <rPr>
            <b/>
            <sz val="9"/>
            <color indexed="81"/>
            <rFont val="Tahoma"/>
            <family val="2"/>
          </rPr>
          <t>O: Overtime Earned</t>
        </r>
      </text>
    </comment>
    <comment ref="K15" authorId="0" shapeId="0" xr:uid="{B2A80E6E-B96C-4C63-92E5-5F3D32BF5720}">
      <text>
        <r>
          <rPr>
            <b/>
            <sz val="9"/>
            <color indexed="81"/>
            <rFont val="Tahoma"/>
            <family val="2"/>
          </rPr>
          <t>CU:Comp Time Used</t>
        </r>
      </text>
    </comment>
    <comment ref="L15" authorId="1" shapeId="0" xr:uid="{5B4FEF42-DD71-4303-ACE3-1FB80213D0AC}">
      <text>
        <r>
          <rPr>
            <b/>
            <sz val="9"/>
            <color indexed="81"/>
            <rFont val="Tahoma"/>
            <family val="2"/>
          </rPr>
          <t xml:space="preserve">V: Vacation 
</t>
        </r>
        <r>
          <rPr>
            <sz val="9"/>
            <color indexed="81"/>
            <rFont val="Tahoma"/>
            <family val="2"/>
          </rPr>
          <t xml:space="preserve">
</t>
        </r>
      </text>
    </comment>
    <comment ref="M15" authorId="0" shapeId="0" xr:uid="{E4A1D6FC-1312-4F49-98F2-BA215CF7D6E2}">
      <text>
        <r>
          <rPr>
            <b/>
            <sz val="9"/>
            <color indexed="81"/>
            <rFont val="Tahoma"/>
            <family val="2"/>
          </rPr>
          <t>S: Sick</t>
        </r>
      </text>
    </comment>
    <comment ref="N15" authorId="0" shapeId="0" xr:uid="{05E41B3B-9DB3-4DFF-A551-0582A4F63A3B}">
      <text>
        <r>
          <rPr>
            <b/>
            <sz val="9"/>
            <color indexed="81"/>
            <rFont val="Tahoma"/>
            <family val="2"/>
          </rPr>
          <t>CI:</t>
        </r>
        <r>
          <rPr>
            <sz val="9"/>
            <color indexed="81"/>
            <rFont val="Tahoma"/>
            <family val="2"/>
          </rPr>
          <t xml:space="preserve"> Community Involvment
</t>
        </r>
      </text>
    </comment>
    <comment ref="O15" authorId="0" shapeId="0" xr:uid="{F5FCDE1B-19D5-4CD3-BBD9-5E488AB42E10}">
      <text>
        <r>
          <rPr>
            <b/>
            <sz val="9"/>
            <color indexed="81"/>
            <rFont val="Tahoma"/>
            <family val="2"/>
          </rPr>
          <t>BL: Bonus Leave</t>
        </r>
      </text>
    </comment>
    <comment ref="P15" authorId="0" shapeId="0" xr:uid="{5565CCEB-DC35-4713-8F77-3F3D0241DD28}">
      <text>
        <r>
          <rPr>
            <b/>
            <sz val="9"/>
            <color indexed="81"/>
            <rFont val="Tahoma"/>
            <family val="2"/>
          </rPr>
          <t>H: Holiday.
When the university is closed on a holiday, mark the hours here.</t>
        </r>
      </text>
    </comment>
    <comment ref="Q15" authorId="1" shapeId="0" xr:uid="{D717B9D8-7337-4182-BFB2-EE65233E5FE2}">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
B183: Bereavement Leave</t>
        </r>
      </text>
    </comment>
    <comment ref="T15" authorId="0" shapeId="0" xr:uid="{709EC20B-D1F1-4F3B-B7E8-292761FB56D3}">
      <text>
        <r>
          <rPr>
            <b/>
            <sz val="9"/>
            <color indexed="81"/>
            <rFont val="Tahoma"/>
            <family val="2"/>
          </rPr>
          <t>AM: Adverse Weather Makeup Hours
Indicate time worked that will be used to make up time taken off due to adverse weather.</t>
        </r>
      </text>
    </comment>
    <comment ref="U15" authorId="0" shapeId="0" xr:uid="{93A6F560-F7F9-4492-B81D-E9ABB4318DE3}">
      <text>
        <r>
          <rPr>
            <b/>
            <sz val="9"/>
            <color indexed="81"/>
            <rFont val="Tahoma"/>
            <family val="2"/>
          </rPr>
          <t>AP: Adverse Weather Time Not Worked</t>
        </r>
      </text>
    </comment>
    <comment ref="V15" authorId="0" shapeId="0" xr:uid="{4D6CEFBD-25C7-49D0-9BF4-3E1603489ABA}">
      <text>
        <r>
          <rPr>
            <b/>
            <sz val="9"/>
            <color indexed="81"/>
            <rFont val="Tahoma"/>
            <family val="2"/>
          </rPr>
          <t>AWLW: Adverse Weather Leave Without Pay</t>
        </r>
      </text>
    </comment>
    <comment ref="D26" authorId="0" shapeId="0" xr:uid="{BC28CD04-1C6C-485E-844C-E1AA14623372}">
      <text>
        <r>
          <rPr>
            <b/>
            <sz val="9"/>
            <color indexed="81"/>
            <rFont val="Tahoma"/>
            <family val="2"/>
          </rPr>
          <t>SP: Shift Pay</t>
        </r>
      </text>
    </comment>
    <comment ref="E26" authorId="0" shapeId="0" xr:uid="{CF78A575-EF7B-4182-95B6-4A18BE023D48}">
      <text>
        <r>
          <rPr>
            <b/>
            <sz val="9"/>
            <color indexed="81"/>
            <rFont val="Tahoma"/>
            <family val="2"/>
          </rPr>
          <t>HP: Holiday Premium Pay</t>
        </r>
      </text>
    </comment>
    <comment ref="F26" authorId="0" shapeId="0" xr:uid="{34A346D6-4E4A-4A6A-9BB7-EC95974D95B4}">
      <text>
        <r>
          <rPr>
            <b/>
            <sz val="9"/>
            <color indexed="81"/>
            <rFont val="Tahoma"/>
            <family val="2"/>
          </rPr>
          <t>OC: On Call Hours</t>
        </r>
      </text>
    </comment>
    <comment ref="G26" authorId="0" shapeId="0" xr:uid="{E283E00A-FCEE-43D9-B404-C3B6AF0C47F3}">
      <text>
        <r>
          <rPr>
            <b/>
            <sz val="9"/>
            <color indexed="81"/>
            <rFont val="Tahoma"/>
            <family val="2"/>
          </rPr>
          <t xml:space="preserve">CB1.5:Call Back at 1.5
CB1.0:Call Back at 1.0
</t>
        </r>
      </text>
    </comment>
    <comment ref="I26" authorId="0" shapeId="0" xr:uid="{0BE63916-9B0A-47D2-9767-880D5D46DCE3}">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26" authorId="0" shapeId="0" xr:uid="{4634AFF2-CD33-477A-B73D-1DB752449643}">
      <text>
        <r>
          <rPr>
            <b/>
            <sz val="9"/>
            <color indexed="81"/>
            <rFont val="Tahoma"/>
            <family val="2"/>
          </rPr>
          <t>O: Overtime Earned</t>
        </r>
      </text>
    </comment>
    <comment ref="K26" authorId="0" shapeId="0" xr:uid="{B6970D84-E778-4781-9776-9B95C0D5A46D}">
      <text>
        <r>
          <rPr>
            <b/>
            <sz val="9"/>
            <color indexed="81"/>
            <rFont val="Tahoma"/>
            <family val="2"/>
          </rPr>
          <t>CU:Comp Time Used</t>
        </r>
      </text>
    </comment>
    <comment ref="L26" authorId="1" shapeId="0" xr:uid="{51473099-34FC-4C7C-AD6F-E53A1778EFA4}">
      <text>
        <r>
          <rPr>
            <b/>
            <sz val="9"/>
            <color indexed="81"/>
            <rFont val="Tahoma"/>
            <family val="2"/>
          </rPr>
          <t xml:space="preserve">V: Vacation 
</t>
        </r>
        <r>
          <rPr>
            <sz val="9"/>
            <color indexed="81"/>
            <rFont val="Tahoma"/>
            <family val="2"/>
          </rPr>
          <t xml:space="preserve">
</t>
        </r>
      </text>
    </comment>
    <comment ref="M26" authorId="0" shapeId="0" xr:uid="{6E104088-46A7-47C7-B4DD-38E63D8F0144}">
      <text>
        <r>
          <rPr>
            <b/>
            <sz val="9"/>
            <color indexed="81"/>
            <rFont val="Tahoma"/>
            <family val="2"/>
          </rPr>
          <t>S: Sick</t>
        </r>
      </text>
    </comment>
    <comment ref="N26" authorId="0" shapeId="0" xr:uid="{DC7AEDF9-678F-474D-9706-7B0E4491EF8F}">
      <text>
        <r>
          <rPr>
            <b/>
            <sz val="9"/>
            <color indexed="81"/>
            <rFont val="Tahoma"/>
            <family val="2"/>
          </rPr>
          <t>CI:</t>
        </r>
        <r>
          <rPr>
            <sz val="9"/>
            <color indexed="81"/>
            <rFont val="Tahoma"/>
            <family val="2"/>
          </rPr>
          <t xml:space="preserve"> Community Involvment
</t>
        </r>
      </text>
    </comment>
    <comment ref="O26" authorId="0" shapeId="0" xr:uid="{6F3362EF-883E-45F1-A3A5-7BB91B3EA857}">
      <text>
        <r>
          <rPr>
            <b/>
            <sz val="9"/>
            <color indexed="81"/>
            <rFont val="Tahoma"/>
            <family val="2"/>
          </rPr>
          <t>BL: Bonus Leave</t>
        </r>
      </text>
    </comment>
    <comment ref="P26" authorId="0" shapeId="0" xr:uid="{23FED4F1-C9BA-434A-A2B0-CB0720319AE4}">
      <text>
        <r>
          <rPr>
            <b/>
            <sz val="9"/>
            <color indexed="81"/>
            <rFont val="Tahoma"/>
            <family val="2"/>
          </rPr>
          <t>H: Holiday.
When the university is closed on a holiday, mark the hours here.</t>
        </r>
      </text>
    </comment>
    <comment ref="Q26" authorId="1" shapeId="0" xr:uid="{B98D8483-FC64-4D8A-8C9D-AF45F62191E3}">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
B183: Bereavement Leave</t>
        </r>
      </text>
    </comment>
    <comment ref="T26" authorId="0" shapeId="0" xr:uid="{142A46CB-8626-4ECB-B42A-09074D5F2A62}">
      <text>
        <r>
          <rPr>
            <b/>
            <sz val="9"/>
            <color indexed="81"/>
            <rFont val="Tahoma"/>
            <family val="2"/>
          </rPr>
          <t>AM: Adverse Weather Makeup Hours
Indicate time worked that will be used to make up time taken off due to adverse weather.</t>
        </r>
      </text>
    </comment>
    <comment ref="U26" authorId="0" shapeId="0" xr:uid="{775649C4-DAE9-4724-8415-2D8F14C7B839}">
      <text>
        <r>
          <rPr>
            <b/>
            <sz val="9"/>
            <color indexed="81"/>
            <rFont val="Tahoma"/>
            <family val="2"/>
          </rPr>
          <t>AP: Adverse Weather Time Not Worked</t>
        </r>
      </text>
    </comment>
    <comment ref="V26" authorId="0" shapeId="0" xr:uid="{C0DDE4D6-6CE9-467C-A0F6-86EF11A483AC}">
      <text>
        <r>
          <rPr>
            <b/>
            <sz val="9"/>
            <color indexed="81"/>
            <rFont val="Tahoma"/>
            <family val="2"/>
          </rPr>
          <t>AWLW: Adverse Weather Leave Without Pay</t>
        </r>
      </text>
    </comment>
    <comment ref="D37" authorId="0" shapeId="0" xr:uid="{056E7655-8035-4D97-A09C-2126B4BD4B69}">
      <text>
        <r>
          <rPr>
            <b/>
            <sz val="9"/>
            <color indexed="81"/>
            <rFont val="Tahoma"/>
            <family val="2"/>
          </rPr>
          <t>SP: Shift Pay</t>
        </r>
      </text>
    </comment>
    <comment ref="E37" authorId="0" shapeId="0" xr:uid="{68962365-5E7A-4E34-B635-D5B97A1B0E71}">
      <text>
        <r>
          <rPr>
            <b/>
            <sz val="9"/>
            <color indexed="81"/>
            <rFont val="Tahoma"/>
            <family val="2"/>
          </rPr>
          <t>HP: Holiday Premium Pay</t>
        </r>
      </text>
    </comment>
    <comment ref="F37" authorId="0" shapeId="0" xr:uid="{A9F1463A-345D-4CE1-8597-B254825CDC77}">
      <text>
        <r>
          <rPr>
            <b/>
            <sz val="9"/>
            <color indexed="81"/>
            <rFont val="Tahoma"/>
            <family val="2"/>
          </rPr>
          <t>OC: On Call Hours</t>
        </r>
      </text>
    </comment>
    <comment ref="G37" authorId="0" shapeId="0" xr:uid="{27C32869-41F0-46E9-9969-DF60B81BE0BB}">
      <text>
        <r>
          <rPr>
            <b/>
            <sz val="9"/>
            <color indexed="81"/>
            <rFont val="Tahoma"/>
            <family val="2"/>
          </rPr>
          <t xml:space="preserve">CB1.5:Call Back at 1.5
CB1.0:Call Back at 1.0
</t>
        </r>
      </text>
    </comment>
    <comment ref="I37" authorId="0" shapeId="0" xr:uid="{5556610F-8D40-4105-88BF-462A4B83595B}">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37" authorId="0" shapeId="0" xr:uid="{D23659A2-EDB8-41DC-B6BA-78FC10754F3B}">
      <text>
        <r>
          <rPr>
            <b/>
            <sz val="9"/>
            <color indexed="81"/>
            <rFont val="Tahoma"/>
            <family val="2"/>
          </rPr>
          <t>O: Overtime Earned</t>
        </r>
      </text>
    </comment>
    <comment ref="K37" authorId="0" shapeId="0" xr:uid="{4BD04292-40DF-4812-B5ED-EAE9DBE11E5A}">
      <text>
        <r>
          <rPr>
            <b/>
            <sz val="9"/>
            <color indexed="81"/>
            <rFont val="Tahoma"/>
            <family val="2"/>
          </rPr>
          <t>CU:Comp Time Used</t>
        </r>
      </text>
    </comment>
    <comment ref="L37" authorId="1" shapeId="0" xr:uid="{D5B6032C-97DA-4994-863F-A08E6EB699A5}">
      <text>
        <r>
          <rPr>
            <b/>
            <sz val="9"/>
            <color indexed="81"/>
            <rFont val="Tahoma"/>
            <family val="2"/>
          </rPr>
          <t xml:space="preserve">V: Vacation 
</t>
        </r>
        <r>
          <rPr>
            <sz val="9"/>
            <color indexed="81"/>
            <rFont val="Tahoma"/>
            <family val="2"/>
          </rPr>
          <t xml:space="preserve">
</t>
        </r>
      </text>
    </comment>
    <comment ref="M37" authorId="0" shapeId="0" xr:uid="{C2EE7F35-783A-4CAD-9726-BDC97A7F2E28}">
      <text>
        <r>
          <rPr>
            <b/>
            <sz val="9"/>
            <color indexed="81"/>
            <rFont val="Tahoma"/>
            <family val="2"/>
          </rPr>
          <t>S: Sick</t>
        </r>
      </text>
    </comment>
    <comment ref="N37" authorId="0" shapeId="0" xr:uid="{B1A878B8-5FCB-4810-90A0-D33796B7FB3B}">
      <text>
        <r>
          <rPr>
            <b/>
            <sz val="9"/>
            <color indexed="81"/>
            <rFont val="Tahoma"/>
            <family val="2"/>
          </rPr>
          <t>CI:</t>
        </r>
        <r>
          <rPr>
            <sz val="9"/>
            <color indexed="81"/>
            <rFont val="Tahoma"/>
            <family val="2"/>
          </rPr>
          <t xml:space="preserve"> Community Involvment
</t>
        </r>
      </text>
    </comment>
    <comment ref="O37" authorId="0" shapeId="0" xr:uid="{C08AB88F-0AE9-440E-8574-D91BD89A3873}">
      <text>
        <r>
          <rPr>
            <b/>
            <sz val="9"/>
            <color indexed="81"/>
            <rFont val="Tahoma"/>
            <family val="2"/>
          </rPr>
          <t>BL: Bonus Leave</t>
        </r>
      </text>
    </comment>
    <comment ref="P37" authorId="0" shapeId="0" xr:uid="{07093630-18EF-4264-8C23-5CA9C6A9630C}">
      <text>
        <r>
          <rPr>
            <b/>
            <sz val="9"/>
            <color indexed="81"/>
            <rFont val="Tahoma"/>
            <family val="2"/>
          </rPr>
          <t>H: Holiday.
When the university is closed on a holiday, mark the hours here.</t>
        </r>
      </text>
    </comment>
    <comment ref="Q37" authorId="1" shapeId="0" xr:uid="{CF32684C-B5A3-4641-BA05-36DEE89604BC}">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
B183: Bereavement Leave</t>
        </r>
      </text>
    </comment>
    <comment ref="T37" authorId="0" shapeId="0" xr:uid="{B9589F16-7AF1-44A4-9F35-380C1325E34A}">
      <text>
        <r>
          <rPr>
            <b/>
            <sz val="9"/>
            <color indexed="81"/>
            <rFont val="Tahoma"/>
            <family val="2"/>
          </rPr>
          <t>AM: Adverse Weather Makeup Hours
Indicate time worked that will be used to make up time taken off due to adverse weather.</t>
        </r>
      </text>
    </comment>
    <comment ref="U37" authorId="0" shapeId="0" xr:uid="{6F9E95EF-CBB4-40AE-94B1-4240E8C6091B}">
      <text>
        <r>
          <rPr>
            <b/>
            <sz val="9"/>
            <color indexed="81"/>
            <rFont val="Tahoma"/>
            <family val="2"/>
          </rPr>
          <t>AP: Adverse Weather Time Not Worked</t>
        </r>
      </text>
    </comment>
    <comment ref="V37" authorId="0" shapeId="0" xr:uid="{524032A4-A54E-4902-965E-02CC709634C8}">
      <text>
        <r>
          <rPr>
            <b/>
            <sz val="9"/>
            <color indexed="81"/>
            <rFont val="Tahoma"/>
            <family val="2"/>
          </rPr>
          <t>AWLW: Adverse Weather Leave Without Pay</t>
        </r>
      </text>
    </comment>
    <comment ref="D48" authorId="0" shapeId="0" xr:uid="{2F97AEC1-7B79-4217-9B3E-6315996A5B1C}">
      <text>
        <r>
          <rPr>
            <b/>
            <sz val="9"/>
            <color indexed="81"/>
            <rFont val="Tahoma"/>
            <family val="2"/>
          </rPr>
          <t>SP: Shift Pay</t>
        </r>
      </text>
    </comment>
    <comment ref="E48" authorId="0" shapeId="0" xr:uid="{CB0BBB4C-EBC9-4FD8-96C7-4C9035BE34EF}">
      <text>
        <r>
          <rPr>
            <b/>
            <sz val="9"/>
            <color indexed="81"/>
            <rFont val="Tahoma"/>
            <family val="2"/>
          </rPr>
          <t>HP: Holiday Premium Pay</t>
        </r>
      </text>
    </comment>
    <comment ref="F48" authorId="0" shapeId="0" xr:uid="{A3C8870D-059A-4AFD-A112-65BA9BF03AD2}">
      <text>
        <r>
          <rPr>
            <b/>
            <sz val="9"/>
            <color indexed="81"/>
            <rFont val="Tahoma"/>
            <family val="2"/>
          </rPr>
          <t>OC: On Call Hours</t>
        </r>
      </text>
    </comment>
    <comment ref="G48" authorId="0" shapeId="0" xr:uid="{824EC190-D6B4-4E9F-91D0-6D8085933359}">
      <text>
        <r>
          <rPr>
            <b/>
            <sz val="9"/>
            <color indexed="81"/>
            <rFont val="Tahoma"/>
            <family val="2"/>
          </rPr>
          <t xml:space="preserve">CB1.5:Call Back at 1.5
CB1.0:Call Back at 1.0
</t>
        </r>
      </text>
    </comment>
    <comment ref="I48" authorId="0" shapeId="0" xr:uid="{DB36A9C1-1D88-4247-9F44-15DA5D4233EC}">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48" authorId="0" shapeId="0" xr:uid="{BED61848-382A-467E-B781-B2584D91F48C}">
      <text>
        <r>
          <rPr>
            <b/>
            <sz val="9"/>
            <color indexed="81"/>
            <rFont val="Tahoma"/>
            <family val="2"/>
          </rPr>
          <t>O: Overtime Earned</t>
        </r>
      </text>
    </comment>
    <comment ref="K48" authorId="0" shapeId="0" xr:uid="{D28CD582-9EF3-4365-A64A-9951E6487947}">
      <text>
        <r>
          <rPr>
            <b/>
            <sz val="9"/>
            <color indexed="81"/>
            <rFont val="Tahoma"/>
            <family val="2"/>
          </rPr>
          <t>CU:Comp Time Used</t>
        </r>
      </text>
    </comment>
    <comment ref="L48" authorId="1" shapeId="0" xr:uid="{DBDCE3EC-C5D5-41B2-B428-79921364BB37}">
      <text>
        <r>
          <rPr>
            <b/>
            <sz val="9"/>
            <color indexed="81"/>
            <rFont val="Tahoma"/>
            <family val="2"/>
          </rPr>
          <t xml:space="preserve">V: Vacation 
</t>
        </r>
        <r>
          <rPr>
            <sz val="9"/>
            <color indexed="81"/>
            <rFont val="Tahoma"/>
            <family val="2"/>
          </rPr>
          <t xml:space="preserve">
</t>
        </r>
      </text>
    </comment>
    <comment ref="M48" authorId="0" shapeId="0" xr:uid="{D4EEA218-2845-4E7E-A1DD-F78DA9E9A06E}">
      <text>
        <r>
          <rPr>
            <b/>
            <sz val="9"/>
            <color indexed="81"/>
            <rFont val="Tahoma"/>
            <family val="2"/>
          </rPr>
          <t>S: Sick</t>
        </r>
      </text>
    </comment>
    <comment ref="N48" authorId="0" shapeId="0" xr:uid="{B4E8A280-0ED6-4053-9572-6033DB280567}">
      <text>
        <r>
          <rPr>
            <b/>
            <sz val="9"/>
            <color indexed="81"/>
            <rFont val="Tahoma"/>
            <family val="2"/>
          </rPr>
          <t>CI:</t>
        </r>
        <r>
          <rPr>
            <sz val="9"/>
            <color indexed="81"/>
            <rFont val="Tahoma"/>
            <family val="2"/>
          </rPr>
          <t xml:space="preserve"> Community Involvment
</t>
        </r>
      </text>
    </comment>
    <comment ref="O48" authorId="0" shapeId="0" xr:uid="{D1DE33CB-E367-408D-9072-E10DF334DD39}">
      <text>
        <r>
          <rPr>
            <b/>
            <sz val="9"/>
            <color indexed="81"/>
            <rFont val="Tahoma"/>
            <family val="2"/>
          </rPr>
          <t>BL: Bonus Leave</t>
        </r>
      </text>
    </comment>
    <comment ref="P48" authorId="0" shapeId="0" xr:uid="{907B768F-61F3-4105-8630-E8452223FF5A}">
      <text>
        <r>
          <rPr>
            <b/>
            <sz val="9"/>
            <color indexed="81"/>
            <rFont val="Tahoma"/>
            <family val="2"/>
          </rPr>
          <t>H: Holiday.
When the university is closed on a holiday, mark the hours here.</t>
        </r>
      </text>
    </comment>
    <comment ref="Q48" authorId="1" shapeId="0" xr:uid="{8FC6BB8D-440B-4963-90BB-832219527109}">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t>
        </r>
      </text>
    </comment>
    <comment ref="T48" authorId="0" shapeId="0" xr:uid="{0F931281-A45A-4057-AE9B-ED3E2D4ECDAB}">
      <text>
        <r>
          <rPr>
            <b/>
            <sz val="9"/>
            <color indexed="81"/>
            <rFont val="Tahoma"/>
            <family val="2"/>
          </rPr>
          <t>AM: Adverse Weather Makeup Hours
Indicate time worked that will be used to make up time taken off due to adverse weather.</t>
        </r>
      </text>
    </comment>
    <comment ref="U48" authorId="0" shapeId="0" xr:uid="{A7E84871-E60C-4B49-B062-77C22BFCA45C}">
      <text>
        <r>
          <rPr>
            <b/>
            <sz val="9"/>
            <color indexed="81"/>
            <rFont val="Tahoma"/>
            <family val="2"/>
          </rPr>
          <t>AP: Adverse Weather Time Not Worked</t>
        </r>
      </text>
    </comment>
    <comment ref="V48" authorId="0" shapeId="0" xr:uid="{6626346A-E2BB-43B1-A224-94167B4314F9}">
      <text>
        <r>
          <rPr>
            <b/>
            <sz val="9"/>
            <color indexed="81"/>
            <rFont val="Tahoma"/>
            <family val="2"/>
          </rPr>
          <t>AWLW: Adverse Weather Leave Without Pay</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Sean Farrell</author>
    <author>Administrator</author>
  </authors>
  <commentList>
    <comment ref="D4" authorId="0" shapeId="0" xr:uid="{D15E94D3-B6F2-45DA-BD7A-5CBAC4B99B93}">
      <text>
        <r>
          <rPr>
            <b/>
            <sz val="9"/>
            <color indexed="81"/>
            <rFont val="Tahoma"/>
            <family val="2"/>
          </rPr>
          <t>SP: Shift Pay</t>
        </r>
      </text>
    </comment>
    <comment ref="E4" authorId="0" shapeId="0" xr:uid="{29DF29F7-0D66-44E5-ABD2-BAB5B0F555C0}">
      <text>
        <r>
          <rPr>
            <b/>
            <sz val="9"/>
            <color indexed="81"/>
            <rFont val="Tahoma"/>
            <family val="2"/>
          </rPr>
          <t>HP: Holiday Premium Pay</t>
        </r>
      </text>
    </comment>
    <comment ref="F4" authorId="0" shapeId="0" xr:uid="{84AA503E-C733-4258-BDE6-3CC3C7FF2EF3}">
      <text>
        <r>
          <rPr>
            <b/>
            <sz val="9"/>
            <color indexed="81"/>
            <rFont val="Tahoma"/>
            <family val="2"/>
          </rPr>
          <t>OC: On Call Hours</t>
        </r>
      </text>
    </comment>
    <comment ref="G4" authorId="0" shapeId="0" xr:uid="{B032FD88-E85C-4FF6-86A5-FBFE67A5C8D1}">
      <text>
        <r>
          <rPr>
            <b/>
            <sz val="9"/>
            <color indexed="81"/>
            <rFont val="Tahoma"/>
            <family val="2"/>
          </rPr>
          <t xml:space="preserve">CB1.5:Call Back at 1.5
CB1.0:Call Back at 1.0
</t>
        </r>
      </text>
    </comment>
    <comment ref="I4" authorId="0" shapeId="0" xr:uid="{34168B74-2887-4BD8-A4F0-DF973A15B511}">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4" authorId="0" shapeId="0" xr:uid="{F06C3DDE-B05E-4DDE-8B61-F2AE913C9017}">
      <text>
        <r>
          <rPr>
            <b/>
            <sz val="9"/>
            <color indexed="81"/>
            <rFont val="Tahoma"/>
            <family val="2"/>
          </rPr>
          <t>O: Overtime Earned</t>
        </r>
      </text>
    </comment>
    <comment ref="K4" authorId="0" shapeId="0" xr:uid="{ED8DD058-8D09-4946-BA84-3D6A0FC36417}">
      <text>
        <r>
          <rPr>
            <b/>
            <sz val="9"/>
            <color indexed="81"/>
            <rFont val="Tahoma"/>
            <family val="2"/>
          </rPr>
          <t>CU:Comp Time Used</t>
        </r>
      </text>
    </comment>
    <comment ref="L4" authorId="1" shapeId="0" xr:uid="{51F11395-D867-4884-9898-BDEFDAF9BCDE}">
      <text>
        <r>
          <rPr>
            <b/>
            <sz val="9"/>
            <color indexed="81"/>
            <rFont val="Tahoma"/>
            <family val="2"/>
          </rPr>
          <t xml:space="preserve">V: Vacation 
</t>
        </r>
        <r>
          <rPr>
            <sz val="9"/>
            <color indexed="81"/>
            <rFont val="Tahoma"/>
            <family val="2"/>
          </rPr>
          <t xml:space="preserve">
</t>
        </r>
      </text>
    </comment>
    <comment ref="M4" authorId="0" shapeId="0" xr:uid="{E2CFA379-8C75-4384-A2C2-0DD80054E854}">
      <text>
        <r>
          <rPr>
            <b/>
            <sz val="9"/>
            <color indexed="81"/>
            <rFont val="Tahoma"/>
            <family val="2"/>
          </rPr>
          <t>S: Sick</t>
        </r>
      </text>
    </comment>
    <comment ref="N4" authorId="0" shapeId="0" xr:uid="{FD631831-E7E5-4935-887E-8506DC7F0528}">
      <text>
        <r>
          <rPr>
            <b/>
            <sz val="9"/>
            <color indexed="81"/>
            <rFont val="Tahoma"/>
            <family val="2"/>
          </rPr>
          <t>CI:</t>
        </r>
        <r>
          <rPr>
            <sz val="9"/>
            <color indexed="81"/>
            <rFont val="Tahoma"/>
            <family val="2"/>
          </rPr>
          <t xml:space="preserve"> Community Involvment
</t>
        </r>
      </text>
    </comment>
    <comment ref="O4" authorId="0" shapeId="0" xr:uid="{8FBACF98-BCFC-4249-B15E-023EB5E2E3C9}">
      <text>
        <r>
          <rPr>
            <b/>
            <sz val="9"/>
            <color indexed="81"/>
            <rFont val="Tahoma"/>
            <family val="2"/>
          </rPr>
          <t>BL: Bonus Leave</t>
        </r>
      </text>
    </comment>
    <comment ref="P4" authorId="0" shapeId="0" xr:uid="{EC3869E1-2A00-4B41-9606-E61088EF00A6}">
      <text>
        <r>
          <rPr>
            <b/>
            <sz val="9"/>
            <color indexed="81"/>
            <rFont val="Tahoma"/>
            <family val="2"/>
          </rPr>
          <t>H: Holiday.
When the university is closed on a holiday, mark the hours here.</t>
        </r>
      </text>
    </comment>
    <comment ref="Q4" authorId="1" shapeId="0" xr:uid="{BCE8528D-9A01-409F-9947-0B37BFA98DDD}">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
B183: Bereavement Leave</t>
        </r>
      </text>
    </comment>
    <comment ref="T4" authorId="0" shapeId="0" xr:uid="{512D7A5A-3304-4CE0-8CB7-14690B023F9E}">
      <text>
        <r>
          <rPr>
            <b/>
            <sz val="9"/>
            <color indexed="81"/>
            <rFont val="Tahoma"/>
            <family val="2"/>
          </rPr>
          <t>AM: Adverse Weather Makeup Hours
Indicate time worked that will be used to make up time taken off due to adverse weather.</t>
        </r>
      </text>
    </comment>
    <comment ref="U4" authorId="0" shapeId="0" xr:uid="{3F8CC398-75A1-403B-BE2D-B5AC15257C72}">
      <text>
        <r>
          <rPr>
            <b/>
            <sz val="9"/>
            <color indexed="81"/>
            <rFont val="Tahoma"/>
            <family val="2"/>
          </rPr>
          <t>AP: Adverse Weather Time Not Worked</t>
        </r>
      </text>
    </comment>
    <comment ref="V4" authorId="0" shapeId="0" xr:uid="{D570B362-5B47-445E-8386-993B67D98D59}">
      <text>
        <r>
          <rPr>
            <b/>
            <sz val="9"/>
            <color indexed="81"/>
            <rFont val="Tahoma"/>
            <family val="2"/>
          </rPr>
          <t>AWLW: Adverse Weather Leave Without Pay</t>
        </r>
      </text>
    </comment>
    <comment ref="D15" authorId="0" shapeId="0" xr:uid="{C8269403-029F-479C-A96F-885AD8E73809}">
      <text>
        <r>
          <rPr>
            <b/>
            <sz val="9"/>
            <color indexed="81"/>
            <rFont val="Tahoma"/>
            <family val="2"/>
          </rPr>
          <t>SP: Shift Pay</t>
        </r>
      </text>
    </comment>
    <comment ref="E15" authorId="0" shapeId="0" xr:uid="{A4A66D9E-0C42-47D0-B30E-2ADEDD828C84}">
      <text>
        <r>
          <rPr>
            <b/>
            <sz val="9"/>
            <color indexed="81"/>
            <rFont val="Tahoma"/>
            <family val="2"/>
          </rPr>
          <t>HP: Holiday Premium Pay</t>
        </r>
      </text>
    </comment>
    <comment ref="F15" authorId="0" shapeId="0" xr:uid="{0D149848-B774-474F-ABD3-9148F3C47EBA}">
      <text>
        <r>
          <rPr>
            <b/>
            <sz val="9"/>
            <color indexed="81"/>
            <rFont val="Tahoma"/>
            <family val="2"/>
          </rPr>
          <t>OC: On Call Hours</t>
        </r>
      </text>
    </comment>
    <comment ref="G15" authorId="0" shapeId="0" xr:uid="{F6B4FD4C-DAA7-4469-90BE-0F1AEB9F5211}">
      <text>
        <r>
          <rPr>
            <b/>
            <sz val="9"/>
            <color indexed="81"/>
            <rFont val="Tahoma"/>
            <family val="2"/>
          </rPr>
          <t xml:space="preserve">CB1.5:Call Back at 1.5
CB1.0:Call Back at 1.0
</t>
        </r>
      </text>
    </comment>
    <comment ref="I15" authorId="0" shapeId="0" xr:uid="{FC2A1B9E-9996-46EC-8F9D-123AB37B5762}">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15" authorId="0" shapeId="0" xr:uid="{092852DC-2CEB-49B5-AFC3-A4BFEE220A93}">
      <text>
        <r>
          <rPr>
            <b/>
            <sz val="9"/>
            <color indexed="81"/>
            <rFont val="Tahoma"/>
            <family val="2"/>
          </rPr>
          <t>O: Overtime Earned</t>
        </r>
      </text>
    </comment>
    <comment ref="K15" authorId="0" shapeId="0" xr:uid="{CDD3B3CF-3E81-4488-8D9C-03A4F991BCAA}">
      <text>
        <r>
          <rPr>
            <b/>
            <sz val="9"/>
            <color indexed="81"/>
            <rFont val="Tahoma"/>
            <family val="2"/>
          </rPr>
          <t>CU:Comp Time Used</t>
        </r>
      </text>
    </comment>
    <comment ref="L15" authorId="1" shapeId="0" xr:uid="{C7D20CC3-FE8A-401D-8345-2FFD8A2D390C}">
      <text>
        <r>
          <rPr>
            <b/>
            <sz val="9"/>
            <color indexed="81"/>
            <rFont val="Tahoma"/>
            <family val="2"/>
          </rPr>
          <t xml:space="preserve">V: Vacation 
</t>
        </r>
        <r>
          <rPr>
            <sz val="9"/>
            <color indexed="81"/>
            <rFont val="Tahoma"/>
            <family val="2"/>
          </rPr>
          <t xml:space="preserve">
</t>
        </r>
      </text>
    </comment>
    <comment ref="M15" authorId="0" shapeId="0" xr:uid="{70112D6B-4BBB-4A6D-B0AE-37B6BC0F0AFC}">
      <text>
        <r>
          <rPr>
            <b/>
            <sz val="9"/>
            <color indexed="81"/>
            <rFont val="Tahoma"/>
            <family val="2"/>
          </rPr>
          <t>S: Sick</t>
        </r>
      </text>
    </comment>
    <comment ref="N15" authorId="0" shapeId="0" xr:uid="{CD88BAA8-8094-421E-8A3F-3335F0C5E94F}">
      <text>
        <r>
          <rPr>
            <b/>
            <sz val="9"/>
            <color indexed="81"/>
            <rFont val="Tahoma"/>
            <family val="2"/>
          </rPr>
          <t>CI:</t>
        </r>
        <r>
          <rPr>
            <sz val="9"/>
            <color indexed="81"/>
            <rFont val="Tahoma"/>
            <family val="2"/>
          </rPr>
          <t xml:space="preserve"> Community Involvment
</t>
        </r>
      </text>
    </comment>
    <comment ref="O15" authorId="0" shapeId="0" xr:uid="{3BF09DEA-C20C-497D-9711-43408AEE7B6C}">
      <text>
        <r>
          <rPr>
            <b/>
            <sz val="9"/>
            <color indexed="81"/>
            <rFont val="Tahoma"/>
            <family val="2"/>
          </rPr>
          <t>BL: Bonus Leave</t>
        </r>
      </text>
    </comment>
    <comment ref="P15" authorId="0" shapeId="0" xr:uid="{E3EAF508-1157-4E36-9DE0-000AC4053DCF}">
      <text>
        <r>
          <rPr>
            <b/>
            <sz val="9"/>
            <color indexed="81"/>
            <rFont val="Tahoma"/>
            <family val="2"/>
          </rPr>
          <t>H: Holiday.
When the university is closed on a holiday, mark the hours here.</t>
        </r>
      </text>
    </comment>
    <comment ref="Q15" authorId="1" shapeId="0" xr:uid="{2043FB02-3358-4A41-ACC0-D641BD842512}">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
B183: Bereavement Leave</t>
        </r>
      </text>
    </comment>
    <comment ref="T15" authorId="0" shapeId="0" xr:uid="{D6AA2D13-C2DA-4778-9D4A-B455F41EAE15}">
      <text>
        <r>
          <rPr>
            <b/>
            <sz val="9"/>
            <color indexed="81"/>
            <rFont val="Tahoma"/>
            <family val="2"/>
          </rPr>
          <t>AM: Adverse Weather Makeup Hours
Indicate time worked that will be used to make up time taken off due to adverse weather.</t>
        </r>
      </text>
    </comment>
    <comment ref="U15" authorId="0" shapeId="0" xr:uid="{69D6B81C-CF47-4F42-9711-E9A632C99D5E}">
      <text>
        <r>
          <rPr>
            <b/>
            <sz val="9"/>
            <color indexed="81"/>
            <rFont val="Tahoma"/>
            <family val="2"/>
          </rPr>
          <t>AP: Adverse Weather Time Not Worked</t>
        </r>
      </text>
    </comment>
    <comment ref="V15" authorId="0" shapeId="0" xr:uid="{DE572695-9126-4B30-AAAD-0252CA3EF21A}">
      <text>
        <r>
          <rPr>
            <b/>
            <sz val="9"/>
            <color indexed="81"/>
            <rFont val="Tahoma"/>
            <family val="2"/>
          </rPr>
          <t>AWLW: Adverse Weather Leave Without Pay</t>
        </r>
      </text>
    </comment>
    <comment ref="D26" authorId="0" shapeId="0" xr:uid="{EF8666B4-0E03-43FD-A368-307DBF3F1B7F}">
      <text>
        <r>
          <rPr>
            <b/>
            <sz val="9"/>
            <color indexed="81"/>
            <rFont val="Tahoma"/>
            <family val="2"/>
          </rPr>
          <t>SP: Shift Pay</t>
        </r>
      </text>
    </comment>
    <comment ref="E26" authorId="0" shapeId="0" xr:uid="{0002FBF2-7351-4630-A997-116B7A562289}">
      <text>
        <r>
          <rPr>
            <b/>
            <sz val="9"/>
            <color indexed="81"/>
            <rFont val="Tahoma"/>
            <family val="2"/>
          </rPr>
          <t>HP: Holiday Premium Pay</t>
        </r>
      </text>
    </comment>
    <comment ref="F26" authorId="0" shapeId="0" xr:uid="{0C547B8B-52CF-45EB-83DF-84A0A1CA864F}">
      <text>
        <r>
          <rPr>
            <b/>
            <sz val="9"/>
            <color indexed="81"/>
            <rFont val="Tahoma"/>
            <family val="2"/>
          </rPr>
          <t>OC: On Call Hours</t>
        </r>
      </text>
    </comment>
    <comment ref="G26" authorId="0" shapeId="0" xr:uid="{CE078DA3-FC4D-4D07-BC1D-7C9CE5E65706}">
      <text>
        <r>
          <rPr>
            <b/>
            <sz val="9"/>
            <color indexed="81"/>
            <rFont val="Tahoma"/>
            <family val="2"/>
          </rPr>
          <t xml:space="preserve">CB1.5:Call Back at 1.5
CB1.0:Call Back at 1.0
</t>
        </r>
      </text>
    </comment>
    <comment ref="I26" authorId="0" shapeId="0" xr:uid="{429EAF03-DAAC-4E57-925E-1DB3BAD3926F}">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26" authorId="0" shapeId="0" xr:uid="{92E7D335-998B-4532-9886-9CB8964B9F8E}">
      <text>
        <r>
          <rPr>
            <b/>
            <sz val="9"/>
            <color indexed="81"/>
            <rFont val="Tahoma"/>
            <family val="2"/>
          </rPr>
          <t>O: Overtime Earned</t>
        </r>
      </text>
    </comment>
    <comment ref="K26" authorId="0" shapeId="0" xr:uid="{B0FCE650-E203-4F20-AA71-AF755454E52D}">
      <text>
        <r>
          <rPr>
            <b/>
            <sz val="9"/>
            <color indexed="81"/>
            <rFont val="Tahoma"/>
            <family val="2"/>
          </rPr>
          <t>CU:Comp Time Used</t>
        </r>
      </text>
    </comment>
    <comment ref="L26" authorId="1" shapeId="0" xr:uid="{67A29C17-0F53-4681-B67F-FEE756E56836}">
      <text>
        <r>
          <rPr>
            <b/>
            <sz val="9"/>
            <color indexed="81"/>
            <rFont val="Tahoma"/>
            <family val="2"/>
          </rPr>
          <t xml:space="preserve">V: Vacation 
</t>
        </r>
        <r>
          <rPr>
            <sz val="9"/>
            <color indexed="81"/>
            <rFont val="Tahoma"/>
            <family val="2"/>
          </rPr>
          <t xml:space="preserve">
</t>
        </r>
      </text>
    </comment>
    <comment ref="M26" authorId="0" shapeId="0" xr:uid="{3E7F628B-E99B-4831-9E52-1653F45ADEAE}">
      <text>
        <r>
          <rPr>
            <b/>
            <sz val="9"/>
            <color indexed="81"/>
            <rFont val="Tahoma"/>
            <family val="2"/>
          </rPr>
          <t>S: Sick</t>
        </r>
      </text>
    </comment>
    <comment ref="N26" authorId="0" shapeId="0" xr:uid="{C1937B2A-5294-4A27-9A96-F816751C3622}">
      <text>
        <r>
          <rPr>
            <b/>
            <sz val="9"/>
            <color indexed="81"/>
            <rFont val="Tahoma"/>
            <family val="2"/>
          </rPr>
          <t>CI:</t>
        </r>
        <r>
          <rPr>
            <sz val="9"/>
            <color indexed="81"/>
            <rFont val="Tahoma"/>
            <family val="2"/>
          </rPr>
          <t xml:space="preserve"> Community Involvment
</t>
        </r>
      </text>
    </comment>
    <comment ref="O26" authorId="0" shapeId="0" xr:uid="{333FE171-06A9-40EB-8134-E26240A2E387}">
      <text>
        <r>
          <rPr>
            <b/>
            <sz val="9"/>
            <color indexed="81"/>
            <rFont val="Tahoma"/>
            <family val="2"/>
          </rPr>
          <t>BL: Bonus Leave</t>
        </r>
      </text>
    </comment>
    <comment ref="P26" authorId="0" shapeId="0" xr:uid="{B329F61B-3F72-4EED-A0EC-EF0A517A8900}">
      <text>
        <r>
          <rPr>
            <b/>
            <sz val="9"/>
            <color indexed="81"/>
            <rFont val="Tahoma"/>
            <family val="2"/>
          </rPr>
          <t>H: Holiday.
When the university is closed on a holiday, mark the hours here.</t>
        </r>
      </text>
    </comment>
    <comment ref="Q26" authorId="1" shapeId="0" xr:uid="{8884849E-57A8-41CE-868A-BA60C11A2526}">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
B183: Bereavement Leave</t>
        </r>
      </text>
    </comment>
    <comment ref="T26" authorId="0" shapeId="0" xr:uid="{2E74F32C-ADC2-4A2A-9C12-293409304A17}">
      <text>
        <r>
          <rPr>
            <b/>
            <sz val="9"/>
            <color indexed="81"/>
            <rFont val="Tahoma"/>
            <family val="2"/>
          </rPr>
          <t>AM: Adverse Weather Makeup Hours
Indicate time worked that will be used to make up time taken off due to adverse weather.</t>
        </r>
      </text>
    </comment>
    <comment ref="U26" authorId="0" shapeId="0" xr:uid="{B3DD0292-7A8B-438E-960D-4E66B06DFEF1}">
      <text>
        <r>
          <rPr>
            <b/>
            <sz val="9"/>
            <color indexed="81"/>
            <rFont val="Tahoma"/>
            <family val="2"/>
          </rPr>
          <t>AP: Adverse Weather Time Not Worked</t>
        </r>
      </text>
    </comment>
    <comment ref="V26" authorId="0" shapeId="0" xr:uid="{9B524197-3A20-47A2-8197-200D69C0177F}">
      <text>
        <r>
          <rPr>
            <b/>
            <sz val="9"/>
            <color indexed="81"/>
            <rFont val="Tahoma"/>
            <family val="2"/>
          </rPr>
          <t>AWLW: Adverse Weather Leave Without Pay</t>
        </r>
      </text>
    </comment>
    <comment ref="D37" authorId="0" shapeId="0" xr:uid="{13D675FF-A9EB-4441-8527-E507C80511F4}">
      <text>
        <r>
          <rPr>
            <b/>
            <sz val="9"/>
            <color indexed="81"/>
            <rFont val="Tahoma"/>
            <family val="2"/>
          </rPr>
          <t>SP: Shift Pay</t>
        </r>
      </text>
    </comment>
    <comment ref="E37" authorId="0" shapeId="0" xr:uid="{53F93CB9-8819-4DB7-AD32-780D4A9B6013}">
      <text>
        <r>
          <rPr>
            <b/>
            <sz val="9"/>
            <color indexed="81"/>
            <rFont val="Tahoma"/>
            <family val="2"/>
          </rPr>
          <t>HP: Holiday Premium Pay</t>
        </r>
      </text>
    </comment>
    <comment ref="F37" authorId="0" shapeId="0" xr:uid="{AC47071C-AE7B-490A-A3FC-C2C0EC15D798}">
      <text>
        <r>
          <rPr>
            <b/>
            <sz val="9"/>
            <color indexed="81"/>
            <rFont val="Tahoma"/>
            <family val="2"/>
          </rPr>
          <t>OC: On Call Hours</t>
        </r>
      </text>
    </comment>
    <comment ref="G37" authorId="0" shapeId="0" xr:uid="{BA269CB9-0979-4BD2-8FF1-DD6B35F1E6E3}">
      <text>
        <r>
          <rPr>
            <b/>
            <sz val="9"/>
            <color indexed="81"/>
            <rFont val="Tahoma"/>
            <family val="2"/>
          </rPr>
          <t xml:space="preserve">CB1.5:Call Back at 1.5
CB1.0:Call Back at 1.0
</t>
        </r>
      </text>
    </comment>
    <comment ref="I37" authorId="0" shapeId="0" xr:uid="{E6D67F05-135E-42B0-A3A8-F7ADD1BD89C0}">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37" authorId="0" shapeId="0" xr:uid="{34367424-F57F-46A4-9470-3656A1771799}">
      <text>
        <r>
          <rPr>
            <b/>
            <sz val="9"/>
            <color indexed="81"/>
            <rFont val="Tahoma"/>
            <family val="2"/>
          </rPr>
          <t>O: Overtime Earned</t>
        </r>
      </text>
    </comment>
    <comment ref="K37" authorId="0" shapeId="0" xr:uid="{720F920A-560C-48C8-9B3F-B97FA8493426}">
      <text>
        <r>
          <rPr>
            <b/>
            <sz val="9"/>
            <color indexed="81"/>
            <rFont val="Tahoma"/>
            <family val="2"/>
          </rPr>
          <t>CU:Comp Time Used</t>
        </r>
      </text>
    </comment>
    <comment ref="L37" authorId="1" shapeId="0" xr:uid="{816368F6-6A7F-41D8-8F7F-29ECE4FB4802}">
      <text>
        <r>
          <rPr>
            <b/>
            <sz val="9"/>
            <color indexed="81"/>
            <rFont val="Tahoma"/>
            <family val="2"/>
          </rPr>
          <t xml:space="preserve">V: Vacation 
</t>
        </r>
        <r>
          <rPr>
            <sz val="9"/>
            <color indexed="81"/>
            <rFont val="Tahoma"/>
            <family val="2"/>
          </rPr>
          <t xml:space="preserve">
</t>
        </r>
      </text>
    </comment>
    <comment ref="M37" authorId="0" shapeId="0" xr:uid="{E5D1B2B7-E2A7-4307-8B50-E743DB268F39}">
      <text>
        <r>
          <rPr>
            <b/>
            <sz val="9"/>
            <color indexed="81"/>
            <rFont val="Tahoma"/>
            <family val="2"/>
          </rPr>
          <t>S: Sick</t>
        </r>
      </text>
    </comment>
    <comment ref="N37" authorId="0" shapeId="0" xr:uid="{EB0BAE95-D996-4A7B-A046-503EB5A5C8A1}">
      <text>
        <r>
          <rPr>
            <b/>
            <sz val="9"/>
            <color indexed="81"/>
            <rFont val="Tahoma"/>
            <family val="2"/>
          </rPr>
          <t>CI:</t>
        </r>
        <r>
          <rPr>
            <sz val="9"/>
            <color indexed="81"/>
            <rFont val="Tahoma"/>
            <family val="2"/>
          </rPr>
          <t xml:space="preserve"> Community Involvment
</t>
        </r>
      </text>
    </comment>
    <comment ref="O37" authorId="0" shapeId="0" xr:uid="{AE2BA85F-068D-4E57-BA52-623C0ED74960}">
      <text>
        <r>
          <rPr>
            <b/>
            <sz val="9"/>
            <color indexed="81"/>
            <rFont val="Tahoma"/>
            <family val="2"/>
          </rPr>
          <t>BL: Bonus Leave</t>
        </r>
      </text>
    </comment>
    <comment ref="P37" authorId="0" shapeId="0" xr:uid="{11D994D4-38D4-4F2A-B54E-0FBEF8416E26}">
      <text>
        <r>
          <rPr>
            <b/>
            <sz val="9"/>
            <color indexed="81"/>
            <rFont val="Tahoma"/>
            <family val="2"/>
          </rPr>
          <t>H: Holiday.
When the university is closed on a holiday, mark the hours here.</t>
        </r>
      </text>
    </comment>
    <comment ref="Q37" authorId="1" shapeId="0" xr:uid="{015B8191-EE84-4628-9157-2E74F9CACD55}">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
B183: Bereavement Leave</t>
        </r>
      </text>
    </comment>
    <comment ref="T37" authorId="0" shapeId="0" xr:uid="{834CD060-7CDC-44C1-9299-D4ED2EA4548D}">
      <text>
        <r>
          <rPr>
            <b/>
            <sz val="9"/>
            <color indexed="81"/>
            <rFont val="Tahoma"/>
            <family val="2"/>
          </rPr>
          <t>AM: Adverse Weather Makeup Hours
Indicate time worked that will be used to make up time taken off due to adverse weather.</t>
        </r>
      </text>
    </comment>
    <comment ref="U37" authorId="0" shapeId="0" xr:uid="{027A986B-DC49-4CDE-9DE3-B26C82840C0B}">
      <text>
        <r>
          <rPr>
            <b/>
            <sz val="9"/>
            <color indexed="81"/>
            <rFont val="Tahoma"/>
            <family val="2"/>
          </rPr>
          <t>AP: Adverse Weather Time Not Worked</t>
        </r>
      </text>
    </comment>
    <comment ref="V37" authorId="0" shapeId="0" xr:uid="{C17C8C4C-2129-4CB1-9090-23B8D7D7D015}">
      <text>
        <r>
          <rPr>
            <b/>
            <sz val="9"/>
            <color indexed="81"/>
            <rFont val="Tahoma"/>
            <family val="2"/>
          </rPr>
          <t>AWLW: Adverse Weather Leave Without Pay</t>
        </r>
      </text>
    </comment>
    <comment ref="D48" authorId="0" shapeId="0" xr:uid="{85A0AD53-0A4C-4D1B-AD37-B3CE7EA67134}">
      <text>
        <r>
          <rPr>
            <b/>
            <sz val="9"/>
            <color indexed="81"/>
            <rFont val="Tahoma"/>
            <family val="2"/>
          </rPr>
          <t>SP: Shift Pay</t>
        </r>
      </text>
    </comment>
    <comment ref="E48" authorId="0" shapeId="0" xr:uid="{7BC7C58C-E317-40F2-AA61-D556FB6CD807}">
      <text>
        <r>
          <rPr>
            <b/>
            <sz val="9"/>
            <color indexed="81"/>
            <rFont val="Tahoma"/>
            <family val="2"/>
          </rPr>
          <t>HP: Holiday Premium Pay</t>
        </r>
      </text>
    </comment>
    <comment ref="F48" authorId="0" shapeId="0" xr:uid="{EA0C32B5-EE97-46DE-BEED-CCEF47D31170}">
      <text>
        <r>
          <rPr>
            <b/>
            <sz val="9"/>
            <color indexed="81"/>
            <rFont val="Tahoma"/>
            <family val="2"/>
          </rPr>
          <t>OC: On Call Hours</t>
        </r>
      </text>
    </comment>
    <comment ref="G48" authorId="0" shapeId="0" xr:uid="{FD5EC2AA-470D-41DC-B9A8-6686A768094B}">
      <text>
        <r>
          <rPr>
            <b/>
            <sz val="9"/>
            <color indexed="81"/>
            <rFont val="Tahoma"/>
            <family val="2"/>
          </rPr>
          <t xml:space="preserve">CB1.5:Call Back at 1.5
CB1.0:Call Back at 1.0
</t>
        </r>
      </text>
    </comment>
    <comment ref="I48" authorId="0" shapeId="0" xr:uid="{ADF83054-CDEA-4430-8FCD-43FBA2D1D0C2}">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48" authorId="0" shapeId="0" xr:uid="{6378BEBB-4D06-4FE9-BEC8-2B9A5E4767C4}">
      <text>
        <r>
          <rPr>
            <b/>
            <sz val="9"/>
            <color indexed="81"/>
            <rFont val="Tahoma"/>
            <family val="2"/>
          </rPr>
          <t>O: Overtime Earned</t>
        </r>
      </text>
    </comment>
    <comment ref="K48" authorId="0" shapeId="0" xr:uid="{8183F13E-2DBA-4373-A7FB-95A7D8CDC3E4}">
      <text>
        <r>
          <rPr>
            <b/>
            <sz val="9"/>
            <color indexed="81"/>
            <rFont val="Tahoma"/>
            <family val="2"/>
          </rPr>
          <t>CU:Comp Time Used</t>
        </r>
      </text>
    </comment>
    <comment ref="L48" authorId="1" shapeId="0" xr:uid="{EBA142BC-0235-46A9-993D-D2ED4BE3BADB}">
      <text>
        <r>
          <rPr>
            <b/>
            <sz val="9"/>
            <color indexed="81"/>
            <rFont val="Tahoma"/>
            <family val="2"/>
          </rPr>
          <t xml:space="preserve">V: Vacation 
</t>
        </r>
        <r>
          <rPr>
            <sz val="9"/>
            <color indexed="81"/>
            <rFont val="Tahoma"/>
            <family val="2"/>
          </rPr>
          <t xml:space="preserve">
</t>
        </r>
      </text>
    </comment>
    <comment ref="M48" authorId="0" shapeId="0" xr:uid="{7AEAD1F1-56EA-4FA8-96A5-0D64989BB1BF}">
      <text>
        <r>
          <rPr>
            <b/>
            <sz val="9"/>
            <color indexed="81"/>
            <rFont val="Tahoma"/>
            <family val="2"/>
          </rPr>
          <t>S: Sick</t>
        </r>
      </text>
    </comment>
    <comment ref="N48" authorId="0" shapeId="0" xr:uid="{6A3DE035-0B26-49D9-95CE-EAFA8D062092}">
      <text>
        <r>
          <rPr>
            <b/>
            <sz val="9"/>
            <color indexed="81"/>
            <rFont val="Tahoma"/>
            <family val="2"/>
          </rPr>
          <t>CI:</t>
        </r>
        <r>
          <rPr>
            <sz val="9"/>
            <color indexed="81"/>
            <rFont val="Tahoma"/>
            <family val="2"/>
          </rPr>
          <t xml:space="preserve"> Community Involvment
</t>
        </r>
      </text>
    </comment>
    <comment ref="O48" authorId="0" shapeId="0" xr:uid="{806B102E-3D01-4E34-B60D-3DF2C878585B}">
      <text>
        <r>
          <rPr>
            <b/>
            <sz val="9"/>
            <color indexed="81"/>
            <rFont val="Tahoma"/>
            <family val="2"/>
          </rPr>
          <t>BL: Bonus Leave</t>
        </r>
      </text>
    </comment>
    <comment ref="P48" authorId="0" shapeId="0" xr:uid="{7CC92186-A97A-4F8D-82E3-59A101A6CEE6}">
      <text>
        <r>
          <rPr>
            <b/>
            <sz val="9"/>
            <color indexed="81"/>
            <rFont val="Tahoma"/>
            <family val="2"/>
          </rPr>
          <t>H: Holiday.
When the university is closed on a holiday, mark the hours here.</t>
        </r>
      </text>
    </comment>
    <comment ref="Q48" authorId="1" shapeId="0" xr:uid="{CBAD86C6-FC1A-410F-B80F-AE7B752632F5}">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
B183: Bereavement Leave</t>
        </r>
      </text>
    </comment>
    <comment ref="T48" authorId="0" shapeId="0" xr:uid="{76C9B04C-2397-4122-8AFE-0F45869F8E45}">
      <text>
        <r>
          <rPr>
            <b/>
            <sz val="9"/>
            <color indexed="81"/>
            <rFont val="Tahoma"/>
            <family val="2"/>
          </rPr>
          <t>AM: Adverse Weather Makeup Hours
Indicate time worked that will be used to make up time taken off due to adverse weather.</t>
        </r>
      </text>
    </comment>
    <comment ref="U48" authorId="0" shapeId="0" xr:uid="{8E87A43B-4BBE-4581-8162-9257CEF8000F}">
      <text>
        <r>
          <rPr>
            <b/>
            <sz val="9"/>
            <color indexed="81"/>
            <rFont val="Tahoma"/>
            <family val="2"/>
          </rPr>
          <t>AP: Adverse Weather Time Not Worked</t>
        </r>
      </text>
    </comment>
    <comment ref="V48" authorId="0" shapeId="0" xr:uid="{DAAA7FA9-DA28-4559-9BCD-334066AE2376}">
      <text>
        <r>
          <rPr>
            <b/>
            <sz val="9"/>
            <color indexed="81"/>
            <rFont val="Tahoma"/>
            <family val="2"/>
          </rPr>
          <t>AWLW: Adverse Weather Leave Without Pay</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Sean Farrell</author>
    <author>Administrator</author>
  </authors>
  <commentList>
    <comment ref="D4" authorId="0" shapeId="0" xr:uid="{69FE74BD-F884-4899-863B-33A9ADB98A8D}">
      <text>
        <r>
          <rPr>
            <b/>
            <sz val="9"/>
            <color indexed="81"/>
            <rFont val="Tahoma"/>
            <family val="2"/>
          </rPr>
          <t>SP: Shift Pay</t>
        </r>
      </text>
    </comment>
    <comment ref="E4" authorId="0" shapeId="0" xr:uid="{D9051573-4A63-4455-9F41-533FE3187D0B}">
      <text>
        <r>
          <rPr>
            <b/>
            <sz val="9"/>
            <color indexed="81"/>
            <rFont val="Tahoma"/>
            <family val="2"/>
          </rPr>
          <t>HP: Holiday Premium Pay</t>
        </r>
      </text>
    </comment>
    <comment ref="F4" authorId="0" shapeId="0" xr:uid="{B0AF8B77-0BFE-4104-B9E1-07BAB3BCC3BC}">
      <text>
        <r>
          <rPr>
            <b/>
            <sz val="9"/>
            <color indexed="81"/>
            <rFont val="Tahoma"/>
            <family val="2"/>
          </rPr>
          <t>OC: On Call Hours</t>
        </r>
      </text>
    </comment>
    <comment ref="G4" authorId="0" shapeId="0" xr:uid="{D07661C1-A1BB-445E-9CAC-0BE2ABD721CD}">
      <text>
        <r>
          <rPr>
            <b/>
            <sz val="9"/>
            <color indexed="81"/>
            <rFont val="Tahoma"/>
            <family val="2"/>
          </rPr>
          <t xml:space="preserve">CB1.5:Call Back at 1.5
CB1.0:Call Back at 1.0
</t>
        </r>
      </text>
    </comment>
    <comment ref="I4" authorId="0" shapeId="0" xr:uid="{E2F31F05-C303-4548-986B-788AD16DC73D}">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4" authorId="0" shapeId="0" xr:uid="{E50815DD-7362-4A33-8C67-9CF093637B3D}">
      <text>
        <r>
          <rPr>
            <b/>
            <sz val="9"/>
            <color indexed="81"/>
            <rFont val="Tahoma"/>
            <family val="2"/>
          </rPr>
          <t>O: Overtime Earned</t>
        </r>
      </text>
    </comment>
    <comment ref="K4" authorId="0" shapeId="0" xr:uid="{B372A240-E3E4-4715-9C50-6F9191B670B9}">
      <text>
        <r>
          <rPr>
            <b/>
            <sz val="9"/>
            <color indexed="81"/>
            <rFont val="Tahoma"/>
            <family val="2"/>
          </rPr>
          <t>CU:Comp Time Used</t>
        </r>
      </text>
    </comment>
    <comment ref="L4" authorId="1" shapeId="0" xr:uid="{01750AAC-03B4-447B-AAFB-5B04B5F2592F}">
      <text>
        <r>
          <rPr>
            <b/>
            <sz val="9"/>
            <color indexed="81"/>
            <rFont val="Tahoma"/>
            <family val="2"/>
          </rPr>
          <t xml:space="preserve">V: Vacation 
</t>
        </r>
        <r>
          <rPr>
            <sz val="9"/>
            <color indexed="81"/>
            <rFont val="Tahoma"/>
            <family val="2"/>
          </rPr>
          <t xml:space="preserve">
</t>
        </r>
      </text>
    </comment>
    <comment ref="M4" authorId="0" shapeId="0" xr:uid="{F859219B-70B8-42D4-9F90-6F6A2BDA8840}">
      <text>
        <r>
          <rPr>
            <b/>
            <sz val="9"/>
            <color indexed="81"/>
            <rFont val="Tahoma"/>
            <family val="2"/>
          </rPr>
          <t>S: Sick</t>
        </r>
      </text>
    </comment>
    <comment ref="N4" authorId="0" shapeId="0" xr:uid="{4F6E5166-31FA-42EA-8EE9-AA0852025244}">
      <text>
        <r>
          <rPr>
            <b/>
            <sz val="9"/>
            <color indexed="81"/>
            <rFont val="Tahoma"/>
            <family val="2"/>
          </rPr>
          <t>CI:</t>
        </r>
        <r>
          <rPr>
            <sz val="9"/>
            <color indexed="81"/>
            <rFont val="Tahoma"/>
            <family val="2"/>
          </rPr>
          <t xml:space="preserve"> Community Involvment
</t>
        </r>
      </text>
    </comment>
    <comment ref="O4" authorId="0" shapeId="0" xr:uid="{15F40CF6-0296-4E22-B11F-DD25DC32EE9E}">
      <text>
        <r>
          <rPr>
            <b/>
            <sz val="9"/>
            <color indexed="81"/>
            <rFont val="Tahoma"/>
            <family val="2"/>
          </rPr>
          <t>BL: Bonus Leave</t>
        </r>
      </text>
    </comment>
    <comment ref="P4" authorId="0" shapeId="0" xr:uid="{FDF8A95E-5824-466D-BB7A-EA021951F2EE}">
      <text>
        <r>
          <rPr>
            <b/>
            <sz val="9"/>
            <color indexed="81"/>
            <rFont val="Tahoma"/>
            <family val="2"/>
          </rPr>
          <t>H: Holiday.
When the university is closed on a holiday, mark the hours here.</t>
        </r>
      </text>
    </comment>
    <comment ref="Q4" authorId="1" shapeId="0" xr:uid="{20161953-A3F5-4D19-A99B-92428AB5BF0C}">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
B183: Bereavement Leave</t>
        </r>
      </text>
    </comment>
    <comment ref="T4" authorId="0" shapeId="0" xr:uid="{896F24AD-5766-4A28-B458-A7A7912EDD8B}">
      <text>
        <r>
          <rPr>
            <b/>
            <sz val="9"/>
            <color indexed="81"/>
            <rFont val="Tahoma"/>
            <family val="2"/>
          </rPr>
          <t>AM: Adverse Weather Makeup Hours
Indicate time worked that will be used to make up time taken off due to adverse weather.</t>
        </r>
      </text>
    </comment>
    <comment ref="U4" authorId="0" shapeId="0" xr:uid="{EFDF5EF6-3E82-4775-9D42-7ED4607A89DE}">
      <text>
        <r>
          <rPr>
            <b/>
            <sz val="9"/>
            <color indexed="81"/>
            <rFont val="Tahoma"/>
            <family val="2"/>
          </rPr>
          <t>AP: Adverse Weather Time Not Worked</t>
        </r>
      </text>
    </comment>
    <comment ref="V4" authorId="0" shapeId="0" xr:uid="{556B7B6B-8ADC-4BDA-93B2-C28DD39A65F0}">
      <text>
        <r>
          <rPr>
            <b/>
            <sz val="9"/>
            <color indexed="81"/>
            <rFont val="Tahoma"/>
            <family val="2"/>
          </rPr>
          <t>AWLW: Adverse Weather Leave Without Pay</t>
        </r>
      </text>
    </comment>
    <comment ref="D15" authorId="0" shapeId="0" xr:uid="{32FC39E2-B3EA-4FF0-927F-63AFEC0A29BE}">
      <text>
        <r>
          <rPr>
            <b/>
            <sz val="9"/>
            <color indexed="81"/>
            <rFont val="Tahoma"/>
            <family val="2"/>
          </rPr>
          <t>SP: Shift Pay</t>
        </r>
      </text>
    </comment>
    <comment ref="E15" authorId="0" shapeId="0" xr:uid="{726459C2-EB86-4B50-A050-A2ACB5DC8C81}">
      <text>
        <r>
          <rPr>
            <b/>
            <sz val="9"/>
            <color indexed="81"/>
            <rFont val="Tahoma"/>
            <family val="2"/>
          </rPr>
          <t>HP: Holiday Premium Pay</t>
        </r>
      </text>
    </comment>
    <comment ref="F15" authorId="0" shapeId="0" xr:uid="{5C22C109-1AF9-4A5C-989C-43E905869132}">
      <text>
        <r>
          <rPr>
            <b/>
            <sz val="9"/>
            <color indexed="81"/>
            <rFont val="Tahoma"/>
            <family val="2"/>
          </rPr>
          <t>OC: On Call Hours</t>
        </r>
      </text>
    </comment>
    <comment ref="G15" authorId="0" shapeId="0" xr:uid="{1AECAD23-3EC1-4F93-9929-D5CADCE19F43}">
      <text>
        <r>
          <rPr>
            <b/>
            <sz val="9"/>
            <color indexed="81"/>
            <rFont val="Tahoma"/>
            <family val="2"/>
          </rPr>
          <t xml:space="preserve">CB1.5:Call Back at 1.5
CB1.0:Call Back at 1.0
</t>
        </r>
      </text>
    </comment>
    <comment ref="I15" authorId="0" shapeId="0" xr:uid="{6FEA9F7B-B313-45E7-880D-F2DB341931FE}">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15" authorId="0" shapeId="0" xr:uid="{73A226C1-6A5D-4B27-8646-BA2EEB7F3E8E}">
      <text>
        <r>
          <rPr>
            <b/>
            <sz val="9"/>
            <color indexed="81"/>
            <rFont val="Tahoma"/>
            <family val="2"/>
          </rPr>
          <t>O: Overtime Earned</t>
        </r>
      </text>
    </comment>
    <comment ref="K15" authorId="0" shapeId="0" xr:uid="{DD7A6040-8729-421A-BBFE-1206C562D540}">
      <text>
        <r>
          <rPr>
            <b/>
            <sz val="9"/>
            <color indexed="81"/>
            <rFont val="Tahoma"/>
            <family val="2"/>
          </rPr>
          <t>CU:Comp Time Used</t>
        </r>
      </text>
    </comment>
    <comment ref="L15" authorId="1" shapeId="0" xr:uid="{B839EC50-EFFD-4A30-A469-83FC0A4CA493}">
      <text>
        <r>
          <rPr>
            <b/>
            <sz val="9"/>
            <color indexed="81"/>
            <rFont val="Tahoma"/>
            <family val="2"/>
          </rPr>
          <t xml:space="preserve">V: Vacation 
</t>
        </r>
        <r>
          <rPr>
            <sz val="9"/>
            <color indexed="81"/>
            <rFont val="Tahoma"/>
            <family val="2"/>
          </rPr>
          <t xml:space="preserve">
</t>
        </r>
      </text>
    </comment>
    <comment ref="M15" authorId="0" shapeId="0" xr:uid="{96D50ACB-5CAE-4A34-A177-47F0FCF25F05}">
      <text>
        <r>
          <rPr>
            <b/>
            <sz val="9"/>
            <color indexed="81"/>
            <rFont val="Tahoma"/>
            <family val="2"/>
          </rPr>
          <t>S: Sick</t>
        </r>
      </text>
    </comment>
    <comment ref="N15" authorId="0" shapeId="0" xr:uid="{D1259270-09B6-4D99-B6E4-85B983DD2B23}">
      <text>
        <r>
          <rPr>
            <b/>
            <sz val="9"/>
            <color indexed="81"/>
            <rFont val="Tahoma"/>
            <family val="2"/>
          </rPr>
          <t>CI:</t>
        </r>
        <r>
          <rPr>
            <sz val="9"/>
            <color indexed="81"/>
            <rFont val="Tahoma"/>
            <family val="2"/>
          </rPr>
          <t xml:space="preserve"> Community Involvment
</t>
        </r>
      </text>
    </comment>
    <comment ref="O15" authorId="0" shapeId="0" xr:uid="{56B3F8B6-7EDD-4282-9160-0CC292F5F19F}">
      <text>
        <r>
          <rPr>
            <b/>
            <sz val="9"/>
            <color indexed="81"/>
            <rFont val="Tahoma"/>
            <family val="2"/>
          </rPr>
          <t>BL: Bonus Leave</t>
        </r>
      </text>
    </comment>
    <comment ref="P15" authorId="0" shapeId="0" xr:uid="{F5A49BCF-5168-410C-827C-4FD6EBFBDC36}">
      <text>
        <r>
          <rPr>
            <b/>
            <sz val="9"/>
            <color indexed="81"/>
            <rFont val="Tahoma"/>
            <family val="2"/>
          </rPr>
          <t>H: Holiday.
When the university is closed on a holiday, mark the hours here.</t>
        </r>
      </text>
    </comment>
    <comment ref="Q15" authorId="1" shapeId="0" xr:uid="{E935F638-0E80-4607-A4D4-51CC56586766}">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
B183: Bereavement Leave</t>
        </r>
      </text>
    </comment>
    <comment ref="T15" authorId="0" shapeId="0" xr:uid="{F88728C8-3C2C-4516-95DD-B452E8E5AB0C}">
      <text>
        <r>
          <rPr>
            <b/>
            <sz val="9"/>
            <color indexed="81"/>
            <rFont val="Tahoma"/>
            <family val="2"/>
          </rPr>
          <t>AM: Adverse Weather Makeup Hours
Indicate time worked that will be used to make up time taken off due to adverse weather.</t>
        </r>
      </text>
    </comment>
    <comment ref="U15" authorId="0" shapeId="0" xr:uid="{D5F41587-5046-4F56-B3F2-A38DB179233B}">
      <text>
        <r>
          <rPr>
            <b/>
            <sz val="9"/>
            <color indexed="81"/>
            <rFont val="Tahoma"/>
            <family val="2"/>
          </rPr>
          <t>AP: Adverse Weather Time Not Worked</t>
        </r>
      </text>
    </comment>
    <comment ref="V15" authorId="0" shapeId="0" xr:uid="{538A6967-5B25-4CFC-8060-254A1E3D9A45}">
      <text>
        <r>
          <rPr>
            <b/>
            <sz val="9"/>
            <color indexed="81"/>
            <rFont val="Tahoma"/>
            <family val="2"/>
          </rPr>
          <t>AWLW: Adverse Weather Leave Without Pay</t>
        </r>
      </text>
    </comment>
    <comment ref="D26" authorId="0" shapeId="0" xr:uid="{78AB2177-BAE2-491D-A633-F473FFBDB2BD}">
      <text>
        <r>
          <rPr>
            <b/>
            <sz val="9"/>
            <color indexed="81"/>
            <rFont val="Tahoma"/>
            <family val="2"/>
          </rPr>
          <t>SP: Shift Pay</t>
        </r>
      </text>
    </comment>
    <comment ref="E26" authorId="0" shapeId="0" xr:uid="{1DB9616D-1314-4CEB-9E4A-5DF11851AED9}">
      <text>
        <r>
          <rPr>
            <b/>
            <sz val="9"/>
            <color indexed="81"/>
            <rFont val="Tahoma"/>
            <family val="2"/>
          </rPr>
          <t>HP: Holiday Premium Pay</t>
        </r>
      </text>
    </comment>
    <comment ref="F26" authorId="0" shapeId="0" xr:uid="{E51CEE76-596B-4ED6-A263-C5382C06E16A}">
      <text>
        <r>
          <rPr>
            <b/>
            <sz val="9"/>
            <color indexed="81"/>
            <rFont val="Tahoma"/>
            <family val="2"/>
          </rPr>
          <t>OC: On Call Hours</t>
        </r>
      </text>
    </comment>
    <comment ref="G26" authorId="0" shapeId="0" xr:uid="{41ACA2FA-DFB8-4BDA-949F-E1BC72DD790B}">
      <text>
        <r>
          <rPr>
            <b/>
            <sz val="9"/>
            <color indexed="81"/>
            <rFont val="Tahoma"/>
            <family val="2"/>
          </rPr>
          <t xml:space="preserve">CB1.5:Call Back at 1.5
CB1.0:Call Back at 1.0
</t>
        </r>
      </text>
    </comment>
    <comment ref="I26" authorId="0" shapeId="0" xr:uid="{62F76E5B-530C-44AF-B31C-6C6DB2F56BD1}">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26" authorId="0" shapeId="0" xr:uid="{1105A575-4258-4A13-871E-AA3122BA6CF5}">
      <text>
        <r>
          <rPr>
            <b/>
            <sz val="9"/>
            <color indexed="81"/>
            <rFont val="Tahoma"/>
            <family val="2"/>
          </rPr>
          <t>O: Overtime Earned</t>
        </r>
      </text>
    </comment>
    <comment ref="K26" authorId="0" shapeId="0" xr:uid="{429CB1D1-0789-4197-8B2A-0FBA16532D54}">
      <text>
        <r>
          <rPr>
            <b/>
            <sz val="9"/>
            <color indexed="81"/>
            <rFont val="Tahoma"/>
            <family val="2"/>
          </rPr>
          <t>CU:Comp Time Used</t>
        </r>
      </text>
    </comment>
    <comment ref="L26" authorId="1" shapeId="0" xr:uid="{5AB72671-C97F-4714-8A8C-6DCFC10F3E6E}">
      <text>
        <r>
          <rPr>
            <b/>
            <sz val="9"/>
            <color indexed="81"/>
            <rFont val="Tahoma"/>
            <family val="2"/>
          </rPr>
          <t xml:space="preserve">V: Vacation 
</t>
        </r>
        <r>
          <rPr>
            <sz val="9"/>
            <color indexed="81"/>
            <rFont val="Tahoma"/>
            <family val="2"/>
          </rPr>
          <t xml:space="preserve">
</t>
        </r>
      </text>
    </comment>
    <comment ref="M26" authorId="0" shapeId="0" xr:uid="{DFFB550F-A44F-4B75-A027-71376D1D5E9D}">
      <text>
        <r>
          <rPr>
            <b/>
            <sz val="9"/>
            <color indexed="81"/>
            <rFont val="Tahoma"/>
            <family val="2"/>
          </rPr>
          <t>S: Sick</t>
        </r>
      </text>
    </comment>
    <comment ref="N26" authorId="0" shapeId="0" xr:uid="{50A09610-797C-4DDE-A22D-229976915C20}">
      <text>
        <r>
          <rPr>
            <b/>
            <sz val="9"/>
            <color indexed="81"/>
            <rFont val="Tahoma"/>
            <family val="2"/>
          </rPr>
          <t>CI:</t>
        </r>
        <r>
          <rPr>
            <sz val="9"/>
            <color indexed="81"/>
            <rFont val="Tahoma"/>
            <family val="2"/>
          </rPr>
          <t xml:space="preserve"> Community Involvment
</t>
        </r>
      </text>
    </comment>
    <comment ref="O26" authorId="0" shapeId="0" xr:uid="{6AA3FA23-07AB-431B-93CF-FE40DEB0A891}">
      <text>
        <r>
          <rPr>
            <b/>
            <sz val="9"/>
            <color indexed="81"/>
            <rFont val="Tahoma"/>
            <family val="2"/>
          </rPr>
          <t>BL: Bonus Leave</t>
        </r>
      </text>
    </comment>
    <comment ref="P26" authorId="0" shapeId="0" xr:uid="{C357FD96-51B0-41E0-91AF-4CB8CB12A3DE}">
      <text>
        <r>
          <rPr>
            <b/>
            <sz val="9"/>
            <color indexed="81"/>
            <rFont val="Tahoma"/>
            <family val="2"/>
          </rPr>
          <t>H: Holiday.
When the university is closed on a holiday, mark the hours here.</t>
        </r>
      </text>
    </comment>
    <comment ref="Q26" authorId="1" shapeId="0" xr:uid="{11FB8EF5-ACE2-4032-B3FE-D338A659FDAF}">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
B183: Bereavement Leave</t>
        </r>
      </text>
    </comment>
    <comment ref="T26" authorId="0" shapeId="0" xr:uid="{595D531B-55FA-470B-A69E-34A07B53311E}">
      <text>
        <r>
          <rPr>
            <b/>
            <sz val="9"/>
            <color indexed="81"/>
            <rFont val="Tahoma"/>
            <family val="2"/>
          </rPr>
          <t>AM: Adverse Weather Makeup Hours
Indicate time worked that will be used to make up time taken off due to adverse weather.</t>
        </r>
      </text>
    </comment>
    <comment ref="U26" authorId="0" shapeId="0" xr:uid="{9C3E5A7D-575E-4894-AB85-920E8151BCA8}">
      <text>
        <r>
          <rPr>
            <b/>
            <sz val="9"/>
            <color indexed="81"/>
            <rFont val="Tahoma"/>
            <family val="2"/>
          </rPr>
          <t>AP: Adverse Weather Time Not Worked</t>
        </r>
      </text>
    </comment>
    <comment ref="V26" authorId="0" shapeId="0" xr:uid="{749FBE03-8619-4E74-AF7C-6B7BBF4826E1}">
      <text>
        <r>
          <rPr>
            <b/>
            <sz val="9"/>
            <color indexed="81"/>
            <rFont val="Tahoma"/>
            <family val="2"/>
          </rPr>
          <t>AWLW: Adverse Weather Leave Without Pay</t>
        </r>
      </text>
    </comment>
    <comment ref="D37" authorId="0" shapeId="0" xr:uid="{AE4DF8DA-4255-41D5-AB2B-76D3AEECF877}">
      <text>
        <r>
          <rPr>
            <b/>
            <sz val="9"/>
            <color indexed="81"/>
            <rFont val="Tahoma"/>
            <family val="2"/>
          </rPr>
          <t>SP: Shift Pay</t>
        </r>
      </text>
    </comment>
    <comment ref="E37" authorId="0" shapeId="0" xr:uid="{E16E8D8E-9C15-4107-AB83-535B2871337D}">
      <text>
        <r>
          <rPr>
            <b/>
            <sz val="9"/>
            <color indexed="81"/>
            <rFont val="Tahoma"/>
            <family val="2"/>
          </rPr>
          <t>HP: Holiday Premium Pay</t>
        </r>
      </text>
    </comment>
    <comment ref="F37" authorId="0" shapeId="0" xr:uid="{40CD59B4-1655-4E96-AE38-B336A6734C8F}">
      <text>
        <r>
          <rPr>
            <b/>
            <sz val="9"/>
            <color indexed="81"/>
            <rFont val="Tahoma"/>
            <family val="2"/>
          </rPr>
          <t>OC: On Call Hours</t>
        </r>
      </text>
    </comment>
    <comment ref="G37" authorId="0" shapeId="0" xr:uid="{5B5C0D0A-FAA2-4CA8-BB18-F1C5D4EF2F64}">
      <text>
        <r>
          <rPr>
            <b/>
            <sz val="9"/>
            <color indexed="81"/>
            <rFont val="Tahoma"/>
            <family val="2"/>
          </rPr>
          <t xml:space="preserve">CB1.5:Call Back at 1.5
CB1.0:Call Back at 1.0
</t>
        </r>
      </text>
    </comment>
    <comment ref="I37" authorId="0" shapeId="0" xr:uid="{2CC200BB-E1CE-452C-BE57-C80FA7FDC988}">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37" authorId="0" shapeId="0" xr:uid="{3BDC525B-4110-4B15-ACA3-350791030EBC}">
      <text>
        <r>
          <rPr>
            <b/>
            <sz val="9"/>
            <color indexed="81"/>
            <rFont val="Tahoma"/>
            <family val="2"/>
          </rPr>
          <t>O: Overtime Earned</t>
        </r>
      </text>
    </comment>
    <comment ref="K37" authorId="0" shapeId="0" xr:uid="{F5D344B5-3211-42B0-8FA8-36B594B954B9}">
      <text>
        <r>
          <rPr>
            <b/>
            <sz val="9"/>
            <color indexed="81"/>
            <rFont val="Tahoma"/>
            <family val="2"/>
          </rPr>
          <t>CU:Comp Time Used</t>
        </r>
      </text>
    </comment>
    <comment ref="L37" authorId="1" shapeId="0" xr:uid="{750F3731-872D-40E2-B1FD-520A55BC58AE}">
      <text>
        <r>
          <rPr>
            <b/>
            <sz val="9"/>
            <color indexed="81"/>
            <rFont val="Tahoma"/>
            <family val="2"/>
          </rPr>
          <t xml:space="preserve">V: Vacation 
</t>
        </r>
        <r>
          <rPr>
            <sz val="9"/>
            <color indexed="81"/>
            <rFont val="Tahoma"/>
            <family val="2"/>
          </rPr>
          <t xml:space="preserve">
</t>
        </r>
      </text>
    </comment>
    <comment ref="M37" authorId="0" shapeId="0" xr:uid="{905CF9A9-3CB9-4EE9-AB98-F174F29B32DD}">
      <text>
        <r>
          <rPr>
            <b/>
            <sz val="9"/>
            <color indexed="81"/>
            <rFont val="Tahoma"/>
            <family val="2"/>
          </rPr>
          <t>S: Sick</t>
        </r>
      </text>
    </comment>
    <comment ref="N37" authorId="0" shapeId="0" xr:uid="{4109E837-308A-43E6-934D-5204BE6F5DC7}">
      <text>
        <r>
          <rPr>
            <b/>
            <sz val="9"/>
            <color indexed="81"/>
            <rFont val="Tahoma"/>
            <family val="2"/>
          </rPr>
          <t>CI:</t>
        </r>
        <r>
          <rPr>
            <sz val="9"/>
            <color indexed="81"/>
            <rFont val="Tahoma"/>
            <family val="2"/>
          </rPr>
          <t xml:space="preserve"> Community Involvment
</t>
        </r>
      </text>
    </comment>
    <comment ref="O37" authorId="0" shapeId="0" xr:uid="{4889076A-F2A4-4C7A-96C7-C55D5BB5B5D8}">
      <text>
        <r>
          <rPr>
            <b/>
            <sz val="9"/>
            <color indexed="81"/>
            <rFont val="Tahoma"/>
            <family val="2"/>
          </rPr>
          <t>BL: Bonus Leave</t>
        </r>
      </text>
    </comment>
    <comment ref="P37" authorId="0" shapeId="0" xr:uid="{B65561B8-F9C5-4067-99A2-ED50864F51EB}">
      <text>
        <r>
          <rPr>
            <b/>
            <sz val="9"/>
            <color indexed="81"/>
            <rFont val="Tahoma"/>
            <family val="2"/>
          </rPr>
          <t>H: Holiday.
When the university is closed on a holiday, mark the hours here.</t>
        </r>
      </text>
    </comment>
    <comment ref="Q37" authorId="1" shapeId="0" xr:uid="{B2D14F05-BA37-41C6-B2CC-F0741C8566BD}">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
B183: Bereavement Leave</t>
        </r>
      </text>
    </comment>
    <comment ref="T37" authorId="0" shapeId="0" xr:uid="{7DE91C44-DC25-40DB-BBF3-EE074E878E06}">
      <text>
        <r>
          <rPr>
            <b/>
            <sz val="9"/>
            <color indexed="81"/>
            <rFont val="Tahoma"/>
            <family val="2"/>
          </rPr>
          <t>AM: Adverse Weather Makeup Hours
Indicate time worked that will be used to make up time taken off due to adverse weather.</t>
        </r>
      </text>
    </comment>
    <comment ref="U37" authorId="0" shapeId="0" xr:uid="{02B8E7D7-7B79-4F19-A899-A959861D0563}">
      <text>
        <r>
          <rPr>
            <b/>
            <sz val="9"/>
            <color indexed="81"/>
            <rFont val="Tahoma"/>
            <family val="2"/>
          </rPr>
          <t>AP: Adverse Weather Time Not Worked</t>
        </r>
      </text>
    </comment>
    <comment ref="V37" authorId="0" shapeId="0" xr:uid="{4567D276-A1AD-4509-AA42-285981FA2D64}">
      <text>
        <r>
          <rPr>
            <b/>
            <sz val="9"/>
            <color indexed="81"/>
            <rFont val="Tahoma"/>
            <family val="2"/>
          </rPr>
          <t>AWLW: Adverse Weather Leave Without Pay</t>
        </r>
      </text>
    </comment>
    <comment ref="D48" authorId="0" shapeId="0" xr:uid="{892223E2-F3BA-4C1C-B789-5331A0B20AB2}">
      <text>
        <r>
          <rPr>
            <b/>
            <sz val="9"/>
            <color indexed="81"/>
            <rFont val="Tahoma"/>
            <family val="2"/>
          </rPr>
          <t>SP: Shift Pay</t>
        </r>
      </text>
    </comment>
    <comment ref="E48" authorId="0" shapeId="0" xr:uid="{302DF5BB-4C17-4396-874B-46EF5E8DD673}">
      <text>
        <r>
          <rPr>
            <b/>
            <sz val="9"/>
            <color indexed="81"/>
            <rFont val="Tahoma"/>
            <family val="2"/>
          </rPr>
          <t>HP: Holiday Premium Pay</t>
        </r>
      </text>
    </comment>
    <comment ref="F48" authorId="0" shapeId="0" xr:uid="{EA85FE60-F7FC-4E66-9784-EA6C03F66D56}">
      <text>
        <r>
          <rPr>
            <b/>
            <sz val="9"/>
            <color indexed="81"/>
            <rFont val="Tahoma"/>
            <family val="2"/>
          </rPr>
          <t>OC: On Call Hours</t>
        </r>
      </text>
    </comment>
    <comment ref="G48" authorId="0" shapeId="0" xr:uid="{FBAA1424-9AD3-4293-B265-49BDC40AF53C}">
      <text>
        <r>
          <rPr>
            <b/>
            <sz val="9"/>
            <color indexed="81"/>
            <rFont val="Tahoma"/>
            <family val="2"/>
          </rPr>
          <t xml:space="preserve">CB1.5:Call Back at 1.5
CB1.0:Call Back at 1.0
</t>
        </r>
      </text>
    </comment>
    <comment ref="I48" authorId="0" shapeId="0" xr:uid="{54AA164C-927A-4431-ACC6-F35DAA640079}">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48" authorId="0" shapeId="0" xr:uid="{810645A6-C519-4A38-A89D-8B5B9724831B}">
      <text>
        <r>
          <rPr>
            <b/>
            <sz val="9"/>
            <color indexed="81"/>
            <rFont val="Tahoma"/>
            <family val="2"/>
          </rPr>
          <t>O: Overtime Earned</t>
        </r>
      </text>
    </comment>
    <comment ref="K48" authorId="0" shapeId="0" xr:uid="{C7469977-27B8-47FD-B918-5B9169F96941}">
      <text>
        <r>
          <rPr>
            <b/>
            <sz val="9"/>
            <color indexed="81"/>
            <rFont val="Tahoma"/>
            <family val="2"/>
          </rPr>
          <t>CU:Comp Time Used</t>
        </r>
      </text>
    </comment>
    <comment ref="L48" authorId="1" shapeId="0" xr:uid="{86E1B508-8A3E-45C8-B422-02E018B3BFAD}">
      <text>
        <r>
          <rPr>
            <b/>
            <sz val="9"/>
            <color indexed="81"/>
            <rFont val="Tahoma"/>
            <family val="2"/>
          </rPr>
          <t xml:space="preserve">V: Vacation 
</t>
        </r>
        <r>
          <rPr>
            <sz val="9"/>
            <color indexed="81"/>
            <rFont val="Tahoma"/>
            <family val="2"/>
          </rPr>
          <t xml:space="preserve">
</t>
        </r>
      </text>
    </comment>
    <comment ref="M48" authorId="0" shapeId="0" xr:uid="{01804BD9-68D0-43EF-9A3F-55DDC41B9639}">
      <text>
        <r>
          <rPr>
            <b/>
            <sz val="9"/>
            <color indexed="81"/>
            <rFont val="Tahoma"/>
            <family val="2"/>
          </rPr>
          <t>S: Sick</t>
        </r>
      </text>
    </comment>
    <comment ref="N48" authorId="0" shapeId="0" xr:uid="{5D689260-942D-4A32-88E0-9A29C81EAA48}">
      <text>
        <r>
          <rPr>
            <b/>
            <sz val="9"/>
            <color indexed="81"/>
            <rFont val="Tahoma"/>
            <family val="2"/>
          </rPr>
          <t>CI:</t>
        </r>
        <r>
          <rPr>
            <sz val="9"/>
            <color indexed="81"/>
            <rFont val="Tahoma"/>
            <family val="2"/>
          </rPr>
          <t xml:space="preserve"> Community Involvment
</t>
        </r>
      </text>
    </comment>
    <comment ref="O48" authorId="0" shapeId="0" xr:uid="{4FC31125-D881-48BD-AD28-983833E93EB6}">
      <text>
        <r>
          <rPr>
            <b/>
            <sz val="9"/>
            <color indexed="81"/>
            <rFont val="Tahoma"/>
            <family val="2"/>
          </rPr>
          <t>BL: Bonus Leave</t>
        </r>
      </text>
    </comment>
    <comment ref="P48" authorId="0" shapeId="0" xr:uid="{912159EB-B2A0-42E1-BFF4-A107D756DE87}">
      <text>
        <r>
          <rPr>
            <b/>
            <sz val="9"/>
            <color indexed="81"/>
            <rFont val="Tahoma"/>
            <family val="2"/>
          </rPr>
          <t>H: Holiday.
When the university is closed on a holiday, mark the hours here.</t>
        </r>
      </text>
    </comment>
    <comment ref="Q48" authorId="1" shapeId="0" xr:uid="{83E45D2D-4B80-4CF2-8105-A07D0B059C3E}">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
B183: Bereavement Leave</t>
        </r>
      </text>
    </comment>
    <comment ref="T48" authorId="0" shapeId="0" xr:uid="{C0B3BCBD-A203-4972-A6D4-4CF93C273628}">
      <text>
        <r>
          <rPr>
            <b/>
            <sz val="9"/>
            <color indexed="81"/>
            <rFont val="Tahoma"/>
            <family val="2"/>
          </rPr>
          <t>AM: Adverse Weather Makeup Hours
Indicate time worked that will be used to make up time taken off due to adverse weather.</t>
        </r>
      </text>
    </comment>
    <comment ref="U48" authorId="0" shapeId="0" xr:uid="{B75ECD99-B012-40BC-8534-F018D3C2EDC2}">
      <text>
        <r>
          <rPr>
            <b/>
            <sz val="9"/>
            <color indexed="81"/>
            <rFont val="Tahoma"/>
            <family val="2"/>
          </rPr>
          <t>AP: Adverse Weather Time Not Worked</t>
        </r>
      </text>
    </comment>
    <comment ref="V48" authorId="0" shapeId="0" xr:uid="{7785B779-C39A-4669-A18A-5F86D74A1734}">
      <text>
        <r>
          <rPr>
            <b/>
            <sz val="9"/>
            <color indexed="81"/>
            <rFont val="Tahoma"/>
            <family val="2"/>
          </rPr>
          <t>AWLW: Adverse Weather Leave Without Pay</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Sean Farrell</author>
    <author>Administrator</author>
  </authors>
  <commentList>
    <comment ref="D4" authorId="0" shapeId="0" xr:uid="{E8850436-ACD6-4580-916F-E814DD04B4D7}">
      <text>
        <r>
          <rPr>
            <b/>
            <sz val="9"/>
            <color indexed="81"/>
            <rFont val="Tahoma"/>
            <family val="2"/>
          </rPr>
          <t>SP: Shift Pay</t>
        </r>
      </text>
    </comment>
    <comment ref="E4" authorId="0" shapeId="0" xr:uid="{24B57EA7-EAAD-4D0A-80A3-FA3EC4C6AEF5}">
      <text>
        <r>
          <rPr>
            <b/>
            <sz val="9"/>
            <color indexed="81"/>
            <rFont val="Tahoma"/>
            <family val="2"/>
          </rPr>
          <t>HP: Holiday Premium Pay</t>
        </r>
      </text>
    </comment>
    <comment ref="F4" authorId="0" shapeId="0" xr:uid="{10CFE33D-DFF8-43D3-9629-1B5801A2AA3D}">
      <text>
        <r>
          <rPr>
            <b/>
            <sz val="9"/>
            <color indexed="81"/>
            <rFont val="Tahoma"/>
            <family val="2"/>
          </rPr>
          <t>OC: On Call Hours</t>
        </r>
      </text>
    </comment>
    <comment ref="G4" authorId="0" shapeId="0" xr:uid="{350E3D27-5C94-40BF-A81C-A5923217620F}">
      <text>
        <r>
          <rPr>
            <b/>
            <sz val="9"/>
            <color indexed="81"/>
            <rFont val="Tahoma"/>
            <family val="2"/>
          </rPr>
          <t xml:space="preserve">CB1.5:Call Back at 1.5
CB1.0:Call Back at 1.0
</t>
        </r>
      </text>
    </comment>
    <comment ref="I4" authorId="0" shapeId="0" xr:uid="{9D51CF01-BDBB-4BA6-8773-66151A0C9688}">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4" authorId="0" shapeId="0" xr:uid="{4D07F2DF-2A7D-444A-8BBB-0630BC138FDE}">
      <text>
        <r>
          <rPr>
            <b/>
            <sz val="9"/>
            <color indexed="81"/>
            <rFont val="Tahoma"/>
            <family val="2"/>
          </rPr>
          <t>O: Overtime Earned</t>
        </r>
      </text>
    </comment>
    <comment ref="K4" authorId="0" shapeId="0" xr:uid="{61285DE6-306F-4364-9347-3FA6A5157D28}">
      <text>
        <r>
          <rPr>
            <b/>
            <sz val="9"/>
            <color indexed="81"/>
            <rFont val="Tahoma"/>
            <family val="2"/>
          </rPr>
          <t>CU:Comp Time Used</t>
        </r>
      </text>
    </comment>
    <comment ref="L4" authorId="1" shapeId="0" xr:uid="{FF88CEDA-CD26-4119-BC7A-C6DBDE4B81A9}">
      <text>
        <r>
          <rPr>
            <b/>
            <sz val="9"/>
            <color indexed="81"/>
            <rFont val="Tahoma"/>
            <family val="2"/>
          </rPr>
          <t xml:space="preserve">V: Vacation 
</t>
        </r>
        <r>
          <rPr>
            <sz val="9"/>
            <color indexed="81"/>
            <rFont val="Tahoma"/>
            <family val="2"/>
          </rPr>
          <t xml:space="preserve">
</t>
        </r>
      </text>
    </comment>
    <comment ref="M4" authorId="0" shapeId="0" xr:uid="{68BA6E74-C8DA-4817-A35F-FDEAF5DFCDB7}">
      <text>
        <r>
          <rPr>
            <b/>
            <sz val="9"/>
            <color indexed="81"/>
            <rFont val="Tahoma"/>
            <family val="2"/>
          </rPr>
          <t>S: Sick</t>
        </r>
      </text>
    </comment>
    <comment ref="N4" authorId="0" shapeId="0" xr:uid="{15145378-5B19-483A-9C14-E84DECF69A5B}">
      <text>
        <r>
          <rPr>
            <b/>
            <sz val="9"/>
            <color indexed="81"/>
            <rFont val="Tahoma"/>
            <family val="2"/>
          </rPr>
          <t>CI:</t>
        </r>
        <r>
          <rPr>
            <sz val="9"/>
            <color indexed="81"/>
            <rFont val="Tahoma"/>
            <family val="2"/>
          </rPr>
          <t xml:space="preserve"> Community Involvment
</t>
        </r>
      </text>
    </comment>
    <comment ref="O4" authorId="0" shapeId="0" xr:uid="{EEEE297E-4408-4104-A7BD-DF32DB44D08F}">
      <text>
        <r>
          <rPr>
            <b/>
            <sz val="9"/>
            <color indexed="81"/>
            <rFont val="Tahoma"/>
            <family val="2"/>
          </rPr>
          <t>BL: Bonus Leave</t>
        </r>
      </text>
    </comment>
    <comment ref="P4" authorId="0" shapeId="0" xr:uid="{1FC543F4-8D28-4FF2-A62E-5FC0186653B6}">
      <text>
        <r>
          <rPr>
            <b/>
            <sz val="9"/>
            <color indexed="81"/>
            <rFont val="Tahoma"/>
            <family val="2"/>
          </rPr>
          <t>H: Holiday.
When the university is closed on a holiday, mark the hours here.</t>
        </r>
      </text>
    </comment>
    <comment ref="Q4" authorId="1" shapeId="0" xr:uid="{2398C0D9-2B42-464C-A8A6-0C3726F914F1}">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
B183: Bereavement Leave</t>
        </r>
      </text>
    </comment>
    <comment ref="T4" authorId="0" shapeId="0" xr:uid="{B0CD40C6-222E-4694-8AA3-10C11D0DA350}">
      <text>
        <r>
          <rPr>
            <b/>
            <sz val="9"/>
            <color indexed="81"/>
            <rFont val="Tahoma"/>
            <family val="2"/>
          </rPr>
          <t>AM: Adverse Weather Makeup Hours
Indicate time worked that will be used to make up time taken off due to adverse weather.</t>
        </r>
      </text>
    </comment>
    <comment ref="U4" authorId="0" shapeId="0" xr:uid="{4B90465D-9ACE-45DF-AD73-9C14548EE7A6}">
      <text>
        <r>
          <rPr>
            <b/>
            <sz val="9"/>
            <color indexed="81"/>
            <rFont val="Tahoma"/>
            <family val="2"/>
          </rPr>
          <t>AP: Adverse Weather Time Not Worked</t>
        </r>
      </text>
    </comment>
    <comment ref="V4" authorId="0" shapeId="0" xr:uid="{408A6321-B367-4A90-9547-F3D8DA866690}">
      <text>
        <r>
          <rPr>
            <b/>
            <sz val="9"/>
            <color indexed="81"/>
            <rFont val="Tahoma"/>
            <family val="2"/>
          </rPr>
          <t>AWLW: Adverse Weather Leave Without Pay</t>
        </r>
      </text>
    </comment>
    <comment ref="D15" authorId="0" shapeId="0" xr:uid="{3BC538A3-BC2C-4C46-A69F-1D9FDA975783}">
      <text>
        <r>
          <rPr>
            <b/>
            <sz val="9"/>
            <color indexed="81"/>
            <rFont val="Tahoma"/>
            <family val="2"/>
          </rPr>
          <t>SP: Shift Pay</t>
        </r>
      </text>
    </comment>
    <comment ref="E15" authorId="0" shapeId="0" xr:uid="{D0200978-48BA-4839-99C7-209D132A2BFF}">
      <text>
        <r>
          <rPr>
            <b/>
            <sz val="9"/>
            <color indexed="81"/>
            <rFont val="Tahoma"/>
            <family val="2"/>
          </rPr>
          <t>HP: Holiday Premium Pay</t>
        </r>
      </text>
    </comment>
    <comment ref="F15" authorId="0" shapeId="0" xr:uid="{09096BEB-BC25-440E-85E2-F26EEFF88237}">
      <text>
        <r>
          <rPr>
            <b/>
            <sz val="9"/>
            <color indexed="81"/>
            <rFont val="Tahoma"/>
            <family val="2"/>
          </rPr>
          <t>OC: On Call Hours</t>
        </r>
      </text>
    </comment>
    <comment ref="G15" authorId="0" shapeId="0" xr:uid="{7B961D8A-C173-41BF-B86D-E42BD0DCA81F}">
      <text>
        <r>
          <rPr>
            <b/>
            <sz val="9"/>
            <color indexed="81"/>
            <rFont val="Tahoma"/>
            <family val="2"/>
          </rPr>
          <t xml:space="preserve">CB1.5:Call Back at 1.5
CB1.0:Call Back at 1.0
</t>
        </r>
      </text>
    </comment>
    <comment ref="I15" authorId="0" shapeId="0" xr:uid="{59682924-6DB2-4020-B7C2-597B2EFF7D99}">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15" authorId="0" shapeId="0" xr:uid="{50C2AA97-94B0-4EF0-BD6E-7609794251A7}">
      <text>
        <r>
          <rPr>
            <b/>
            <sz val="9"/>
            <color indexed="81"/>
            <rFont val="Tahoma"/>
            <family val="2"/>
          </rPr>
          <t>O: Overtime Earned</t>
        </r>
      </text>
    </comment>
    <comment ref="K15" authorId="0" shapeId="0" xr:uid="{F0D51606-4D68-4453-8562-111892B028AF}">
      <text>
        <r>
          <rPr>
            <b/>
            <sz val="9"/>
            <color indexed="81"/>
            <rFont val="Tahoma"/>
            <family val="2"/>
          </rPr>
          <t>CU:Comp Time Used</t>
        </r>
      </text>
    </comment>
    <comment ref="L15" authorId="1" shapeId="0" xr:uid="{C8173F8B-8065-4DB9-B117-A406CA79D1B5}">
      <text>
        <r>
          <rPr>
            <b/>
            <sz val="9"/>
            <color indexed="81"/>
            <rFont val="Tahoma"/>
            <family val="2"/>
          </rPr>
          <t xml:space="preserve">V: Vacation 
</t>
        </r>
        <r>
          <rPr>
            <sz val="9"/>
            <color indexed="81"/>
            <rFont val="Tahoma"/>
            <family val="2"/>
          </rPr>
          <t xml:space="preserve">
</t>
        </r>
      </text>
    </comment>
    <comment ref="M15" authorId="0" shapeId="0" xr:uid="{41D69E72-18A0-43C1-A981-D531954FC337}">
      <text>
        <r>
          <rPr>
            <b/>
            <sz val="9"/>
            <color indexed="81"/>
            <rFont val="Tahoma"/>
            <family val="2"/>
          </rPr>
          <t>S: Sick</t>
        </r>
      </text>
    </comment>
    <comment ref="N15" authorId="0" shapeId="0" xr:uid="{06A63F47-21E9-4444-B95F-4DF4BAEA2E7D}">
      <text>
        <r>
          <rPr>
            <b/>
            <sz val="9"/>
            <color indexed="81"/>
            <rFont val="Tahoma"/>
            <family val="2"/>
          </rPr>
          <t>CI:</t>
        </r>
        <r>
          <rPr>
            <sz val="9"/>
            <color indexed="81"/>
            <rFont val="Tahoma"/>
            <family val="2"/>
          </rPr>
          <t xml:space="preserve"> Community Involvment
</t>
        </r>
      </text>
    </comment>
    <comment ref="O15" authorId="0" shapeId="0" xr:uid="{EF8347DC-E541-4D3C-9E9F-DA8AD1AA3437}">
      <text>
        <r>
          <rPr>
            <b/>
            <sz val="9"/>
            <color indexed="81"/>
            <rFont val="Tahoma"/>
            <family val="2"/>
          </rPr>
          <t>BL: Bonus Leave</t>
        </r>
      </text>
    </comment>
    <comment ref="P15" authorId="0" shapeId="0" xr:uid="{1FAB2F02-5042-475B-9215-6C990DA02B50}">
      <text>
        <r>
          <rPr>
            <b/>
            <sz val="9"/>
            <color indexed="81"/>
            <rFont val="Tahoma"/>
            <family val="2"/>
          </rPr>
          <t>H: Holiday.
When the university is closed on a holiday, mark the hours here.</t>
        </r>
      </text>
    </comment>
    <comment ref="Q15" authorId="1" shapeId="0" xr:uid="{F7DDE98F-1584-4BBA-ABA5-3FCB84E74F99}">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
B183: Bereavement Leave</t>
        </r>
      </text>
    </comment>
    <comment ref="T15" authorId="0" shapeId="0" xr:uid="{C36A22DA-F287-4578-95B8-DA6146F2895B}">
      <text>
        <r>
          <rPr>
            <b/>
            <sz val="9"/>
            <color indexed="81"/>
            <rFont val="Tahoma"/>
            <family val="2"/>
          </rPr>
          <t>AM: Adverse Weather Makeup Hours
Indicate time worked that will be used to make up time taken off due to adverse weather.</t>
        </r>
      </text>
    </comment>
    <comment ref="U15" authorId="0" shapeId="0" xr:uid="{F18277BD-76F7-4493-AAFC-DB6CFB32EE15}">
      <text>
        <r>
          <rPr>
            <b/>
            <sz val="9"/>
            <color indexed="81"/>
            <rFont val="Tahoma"/>
            <family val="2"/>
          </rPr>
          <t>AP: Adverse Weather Time Not Worked</t>
        </r>
      </text>
    </comment>
    <comment ref="V15" authorId="0" shapeId="0" xr:uid="{A6A81700-2375-4A27-8173-102351E56187}">
      <text>
        <r>
          <rPr>
            <b/>
            <sz val="9"/>
            <color indexed="81"/>
            <rFont val="Tahoma"/>
            <family val="2"/>
          </rPr>
          <t>AWLW: Adverse Weather Leave Without Pay</t>
        </r>
      </text>
    </comment>
    <comment ref="D26" authorId="0" shapeId="0" xr:uid="{D31BC957-3CEA-4512-BE07-94CDDF45EC73}">
      <text>
        <r>
          <rPr>
            <b/>
            <sz val="9"/>
            <color indexed="81"/>
            <rFont val="Tahoma"/>
            <family val="2"/>
          </rPr>
          <t>SP: Shift Pay</t>
        </r>
      </text>
    </comment>
    <comment ref="E26" authorId="0" shapeId="0" xr:uid="{FCD005D0-29DF-496E-B928-FA3FFDCD209A}">
      <text>
        <r>
          <rPr>
            <b/>
            <sz val="9"/>
            <color indexed="81"/>
            <rFont val="Tahoma"/>
            <family val="2"/>
          </rPr>
          <t>HP: Holiday Premium Pay</t>
        </r>
      </text>
    </comment>
    <comment ref="F26" authorId="0" shapeId="0" xr:uid="{CC5F9466-0C01-4D14-8A5E-9FF81DA14912}">
      <text>
        <r>
          <rPr>
            <b/>
            <sz val="9"/>
            <color indexed="81"/>
            <rFont val="Tahoma"/>
            <family val="2"/>
          </rPr>
          <t>OC: On Call Hours</t>
        </r>
      </text>
    </comment>
    <comment ref="G26" authorId="0" shapeId="0" xr:uid="{EBEC5A93-8AD2-4EF8-BF4D-84623A354E96}">
      <text>
        <r>
          <rPr>
            <b/>
            <sz val="9"/>
            <color indexed="81"/>
            <rFont val="Tahoma"/>
            <family val="2"/>
          </rPr>
          <t xml:space="preserve">CB1.5:Call Back at 1.5
CB1.0:Call Back at 1.0
</t>
        </r>
      </text>
    </comment>
    <comment ref="I26" authorId="0" shapeId="0" xr:uid="{AC4CEBC1-54E6-43F9-B1D9-15BC1C87E8E9}">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26" authorId="0" shapeId="0" xr:uid="{90C164CE-1993-45A7-BE39-2F2BA5DE21FC}">
      <text>
        <r>
          <rPr>
            <b/>
            <sz val="9"/>
            <color indexed="81"/>
            <rFont val="Tahoma"/>
            <family val="2"/>
          </rPr>
          <t>O: Overtime Earned</t>
        </r>
      </text>
    </comment>
    <comment ref="K26" authorId="0" shapeId="0" xr:uid="{070C4C56-6180-4FE4-945D-8D1898EECBEA}">
      <text>
        <r>
          <rPr>
            <b/>
            <sz val="9"/>
            <color indexed="81"/>
            <rFont val="Tahoma"/>
            <family val="2"/>
          </rPr>
          <t>CU:Comp Time Used</t>
        </r>
      </text>
    </comment>
    <comment ref="L26" authorId="1" shapeId="0" xr:uid="{0E38077B-9AA0-4D2F-8874-59F99E936728}">
      <text>
        <r>
          <rPr>
            <b/>
            <sz val="9"/>
            <color indexed="81"/>
            <rFont val="Tahoma"/>
            <family val="2"/>
          </rPr>
          <t xml:space="preserve">V: Vacation 
</t>
        </r>
        <r>
          <rPr>
            <sz val="9"/>
            <color indexed="81"/>
            <rFont val="Tahoma"/>
            <family val="2"/>
          </rPr>
          <t xml:space="preserve">
</t>
        </r>
      </text>
    </comment>
    <comment ref="M26" authorId="0" shapeId="0" xr:uid="{C2110427-5B9D-4682-AA21-165FDFC8BE27}">
      <text>
        <r>
          <rPr>
            <b/>
            <sz val="9"/>
            <color indexed="81"/>
            <rFont val="Tahoma"/>
            <family val="2"/>
          </rPr>
          <t>S: Sick</t>
        </r>
      </text>
    </comment>
    <comment ref="N26" authorId="0" shapeId="0" xr:uid="{28E76132-489A-4C0A-8F1B-82E940BBAC6E}">
      <text>
        <r>
          <rPr>
            <b/>
            <sz val="9"/>
            <color indexed="81"/>
            <rFont val="Tahoma"/>
            <family val="2"/>
          </rPr>
          <t>CI:</t>
        </r>
        <r>
          <rPr>
            <sz val="9"/>
            <color indexed="81"/>
            <rFont val="Tahoma"/>
            <family val="2"/>
          </rPr>
          <t xml:space="preserve"> Community Involvment
</t>
        </r>
      </text>
    </comment>
    <comment ref="O26" authorId="0" shapeId="0" xr:uid="{D47C4E42-4336-49C6-A4B9-3FDCC528B19D}">
      <text>
        <r>
          <rPr>
            <b/>
            <sz val="9"/>
            <color indexed="81"/>
            <rFont val="Tahoma"/>
            <family val="2"/>
          </rPr>
          <t>BL: Bonus Leave</t>
        </r>
      </text>
    </comment>
    <comment ref="P26" authorId="0" shapeId="0" xr:uid="{2D396C67-8A9D-443F-81D0-610D7CE70C14}">
      <text>
        <r>
          <rPr>
            <b/>
            <sz val="9"/>
            <color indexed="81"/>
            <rFont val="Tahoma"/>
            <family val="2"/>
          </rPr>
          <t>H: Holiday.
When the university is closed on a holiday, mark the hours here.</t>
        </r>
      </text>
    </comment>
    <comment ref="Q26" authorId="1" shapeId="0" xr:uid="{95BD644C-6ECF-47DA-BDB1-12A2C192503A}">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
B183: Bereavement Leave</t>
        </r>
      </text>
    </comment>
    <comment ref="T26" authorId="0" shapeId="0" xr:uid="{C2C439C8-2495-48F2-80AB-286E4243F695}">
      <text>
        <r>
          <rPr>
            <b/>
            <sz val="9"/>
            <color indexed="81"/>
            <rFont val="Tahoma"/>
            <family val="2"/>
          </rPr>
          <t>AM: Adverse Weather Makeup Hours
Indicate time worked that will be used to make up time taken off due to adverse weather.</t>
        </r>
      </text>
    </comment>
    <comment ref="U26" authorId="0" shapeId="0" xr:uid="{344844CE-E1DE-4E89-8CC0-6D6EDE0270FE}">
      <text>
        <r>
          <rPr>
            <b/>
            <sz val="9"/>
            <color indexed="81"/>
            <rFont val="Tahoma"/>
            <family val="2"/>
          </rPr>
          <t>AP: Adverse Weather Time Not Worked</t>
        </r>
      </text>
    </comment>
    <comment ref="V26" authorId="0" shapeId="0" xr:uid="{36A66439-A7CF-4645-A7CD-150737FBEF75}">
      <text>
        <r>
          <rPr>
            <b/>
            <sz val="9"/>
            <color indexed="81"/>
            <rFont val="Tahoma"/>
            <family val="2"/>
          </rPr>
          <t>AWLW: Adverse Weather Leave Without Pay</t>
        </r>
      </text>
    </comment>
    <comment ref="D37" authorId="0" shapeId="0" xr:uid="{CAB6BEE3-C3A6-478C-950A-D17C2F92DE65}">
      <text>
        <r>
          <rPr>
            <b/>
            <sz val="9"/>
            <color indexed="81"/>
            <rFont val="Tahoma"/>
            <family val="2"/>
          </rPr>
          <t>SP: Shift Pay</t>
        </r>
      </text>
    </comment>
    <comment ref="E37" authorId="0" shapeId="0" xr:uid="{A8250332-23F1-41E5-8E73-261C29262AEE}">
      <text>
        <r>
          <rPr>
            <b/>
            <sz val="9"/>
            <color indexed="81"/>
            <rFont val="Tahoma"/>
            <family val="2"/>
          </rPr>
          <t>HP: Holiday Premium Pay</t>
        </r>
      </text>
    </comment>
    <comment ref="F37" authorId="0" shapeId="0" xr:uid="{7B5E0FC6-3251-4D10-9E2F-DFA57314A7AA}">
      <text>
        <r>
          <rPr>
            <b/>
            <sz val="9"/>
            <color indexed="81"/>
            <rFont val="Tahoma"/>
            <family val="2"/>
          </rPr>
          <t>OC: On Call Hours</t>
        </r>
      </text>
    </comment>
    <comment ref="G37" authorId="0" shapeId="0" xr:uid="{57845CAE-D221-4BB7-B40F-403535936624}">
      <text>
        <r>
          <rPr>
            <b/>
            <sz val="9"/>
            <color indexed="81"/>
            <rFont val="Tahoma"/>
            <family val="2"/>
          </rPr>
          <t xml:space="preserve">CB1.5:Call Back at 1.5
CB1.0:Call Back at 1.0
</t>
        </r>
      </text>
    </comment>
    <comment ref="I37" authorId="0" shapeId="0" xr:uid="{BDE25133-3B17-4CAB-8C16-22EE3BC9CD2F}">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37" authorId="0" shapeId="0" xr:uid="{C1942CA7-BBA8-40A1-BA50-2F626347759F}">
      <text>
        <r>
          <rPr>
            <b/>
            <sz val="9"/>
            <color indexed="81"/>
            <rFont val="Tahoma"/>
            <family val="2"/>
          </rPr>
          <t>O: Overtime Earned</t>
        </r>
      </text>
    </comment>
    <comment ref="K37" authorId="0" shapeId="0" xr:uid="{D5C49E43-E17F-4D65-B4D0-9691CCFCC44A}">
      <text>
        <r>
          <rPr>
            <b/>
            <sz val="9"/>
            <color indexed="81"/>
            <rFont val="Tahoma"/>
            <family val="2"/>
          </rPr>
          <t>CU:Comp Time Used</t>
        </r>
      </text>
    </comment>
    <comment ref="L37" authorId="1" shapeId="0" xr:uid="{169C6921-5E27-4D5D-9FC9-F80803ED65F0}">
      <text>
        <r>
          <rPr>
            <b/>
            <sz val="9"/>
            <color indexed="81"/>
            <rFont val="Tahoma"/>
            <family val="2"/>
          </rPr>
          <t xml:space="preserve">V: Vacation 
</t>
        </r>
        <r>
          <rPr>
            <sz val="9"/>
            <color indexed="81"/>
            <rFont val="Tahoma"/>
            <family val="2"/>
          </rPr>
          <t xml:space="preserve">
</t>
        </r>
      </text>
    </comment>
    <comment ref="M37" authorId="0" shapeId="0" xr:uid="{B7FD45D3-B4E9-436F-9499-1DCE08C8BC52}">
      <text>
        <r>
          <rPr>
            <b/>
            <sz val="9"/>
            <color indexed="81"/>
            <rFont val="Tahoma"/>
            <family val="2"/>
          </rPr>
          <t>S: Sick</t>
        </r>
      </text>
    </comment>
    <comment ref="N37" authorId="0" shapeId="0" xr:uid="{B77B3634-4EA3-4F28-91F8-D53FDBDF9DF1}">
      <text>
        <r>
          <rPr>
            <b/>
            <sz val="9"/>
            <color indexed="81"/>
            <rFont val="Tahoma"/>
            <family val="2"/>
          </rPr>
          <t>CI:</t>
        </r>
        <r>
          <rPr>
            <sz val="9"/>
            <color indexed="81"/>
            <rFont val="Tahoma"/>
            <family val="2"/>
          </rPr>
          <t xml:space="preserve"> Community Involvment
</t>
        </r>
      </text>
    </comment>
    <comment ref="O37" authorId="0" shapeId="0" xr:uid="{A78CD572-DCCC-4BAD-B330-B6AFBB64E9EF}">
      <text>
        <r>
          <rPr>
            <b/>
            <sz val="9"/>
            <color indexed="81"/>
            <rFont val="Tahoma"/>
            <family val="2"/>
          </rPr>
          <t>BL: Bonus Leave</t>
        </r>
      </text>
    </comment>
    <comment ref="P37" authorId="0" shapeId="0" xr:uid="{E39E902F-1797-44F4-8CD0-FE7F67869558}">
      <text>
        <r>
          <rPr>
            <b/>
            <sz val="9"/>
            <color indexed="81"/>
            <rFont val="Tahoma"/>
            <family val="2"/>
          </rPr>
          <t>H: Holiday.
When the university is closed on a holiday, mark the hours here.</t>
        </r>
      </text>
    </comment>
    <comment ref="Q37" authorId="1" shapeId="0" xr:uid="{11F2A926-48B2-4000-8E70-71D3C0C95E88}">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
B183: Bereavement Leave</t>
        </r>
      </text>
    </comment>
    <comment ref="T37" authorId="0" shapeId="0" xr:uid="{2243C82F-F23D-4688-835E-8C54EACF4E21}">
      <text>
        <r>
          <rPr>
            <b/>
            <sz val="9"/>
            <color indexed="81"/>
            <rFont val="Tahoma"/>
            <family val="2"/>
          </rPr>
          <t>AM: Adverse Weather Makeup Hours
Indicate time worked that will be used to make up time taken off due to adverse weather.</t>
        </r>
      </text>
    </comment>
    <comment ref="U37" authorId="0" shapeId="0" xr:uid="{DC6C6FB4-9C91-4B93-A38C-47335D53A054}">
      <text>
        <r>
          <rPr>
            <b/>
            <sz val="9"/>
            <color indexed="81"/>
            <rFont val="Tahoma"/>
            <family val="2"/>
          </rPr>
          <t>AP: Adverse Weather Time Not Worked</t>
        </r>
      </text>
    </comment>
    <comment ref="V37" authorId="0" shapeId="0" xr:uid="{16233F17-DF1F-498F-87E2-DAF375134400}">
      <text>
        <r>
          <rPr>
            <b/>
            <sz val="9"/>
            <color indexed="81"/>
            <rFont val="Tahoma"/>
            <family val="2"/>
          </rPr>
          <t>AWLW: Adverse Weather Leave Without Pay</t>
        </r>
      </text>
    </comment>
    <comment ref="D48" authorId="0" shapeId="0" xr:uid="{9FE5C2C9-EA18-4566-8F13-D1E67FD127FF}">
      <text>
        <r>
          <rPr>
            <b/>
            <sz val="9"/>
            <color indexed="81"/>
            <rFont val="Tahoma"/>
            <family val="2"/>
          </rPr>
          <t>SP: Shift Pay</t>
        </r>
      </text>
    </comment>
    <comment ref="E48" authorId="0" shapeId="0" xr:uid="{28070046-2391-4E6A-AC99-B462542622B0}">
      <text>
        <r>
          <rPr>
            <b/>
            <sz val="9"/>
            <color indexed="81"/>
            <rFont val="Tahoma"/>
            <family val="2"/>
          </rPr>
          <t>HP: Holiday Premium Pay</t>
        </r>
      </text>
    </comment>
    <comment ref="F48" authorId="0" shapeId="0" xr:uid="{CA11C4E3-5EAC-492F-A02F-DEEE78808CDD}">
      <text>
        <r>
          <rPr>
            <b/>
            <sz val="9"/>
            <color indexed="81"/>
            <rFont val="Tahoma"/>
            <family val="2"/>
          </rPr>
          <t>OC: On Call Hours</t>
        </r>
      </text>
    </comment>
    <comment ref="G48" authorId="0" shapeId="0" xr:uid="{B84E621D-5F24-4185-9221-9AD2183099FA}">
      <text>
        <r>
          <rPr>
            <b/>
            <sz val="9"/>
            <color indexed="81"/>
            <rFont val="Tahoma"/>
            <family val="2"/>
          </rPr>
          <t xml:space="preserve">CB1.5:Call Back at 1.5
CB1.0:Call Back at 1.0
</t>
        </r>
      </text>
    </comment>
    <comment ref="I48" authorId="0" shapeId="0" xr:uid="{4394B323-6E3E-49F4-9318-7187D15E2D28}">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48" authorId="0" shapeId="0" xr:uid="{5E85D72B-9C06-44B6-BE5B-1F8635BE1E4A}">
      <text>
        <r>
          <rPr>
            <b/>
            <sz val="9"/>
            <color indexed="81"/>
            <rFont val="Tahoma"/>
            <family val="2"/>
          </rPr>
          <t>O: Overtime Earned</t>
        </r>
      </text>
    </comment>
    <comment ref="K48" authorId="0" shapeId="0" xr:uid="{86A06ED9-0C88-45A7-8EF7-278A36C7C84B}">
      <text>
        <r>
          <rPr>
            <b/>
            <sz val="9"/>
            <color indexed="81"/>
            <rFont val="Tahoma"/>
            <family val="2"/>
          </rPr>
          <t>CU:Comp Time Used</t>
        </r>
      </text>
    </comment>
    <comment ref="L48" authorId="1" shapeId="0" xr:uid="{7AB54D7B-B6B8-4319-87F9-33A1E872AEF8}">
      <text>
        <r>
          <rPr>
            <b/>
            <sz val="9"/>
            <color indexed="81"/>
            <rFont val="Tahoma"/>
            <family val="2"/>
          </rPr>
          <t xml:space="preserve">V: Vacation 
</t>
        </r>
        <r>
          <rPr>
            <sz val="9"/>
            <color indexed="81"/>
            <rFont val="Tahoma"/>
            <family val="2"/>
          </rPr>
          <t xml:space="preserve">
</t>
        </r>
      </text>
    </comment>
    <comment ref="M48" authorId="0" shapeId="0" xr:uid="{1DEDCC08-8022-47FF-8620-C68E6F43B955}">
      <text>
        <r>
          <rPr>
            <b/>
            <sz val="9"/>
            <color indexed="81"/>
            <rFont val="Tahoma"/>
            <family val="2"/>
          </rPr>
          <t>S: Sick</t>
        </r>
      </text>
    </comment>
    <comment ref="N48" authorId="0" shapeId="0" xr:uid="{07B9CFF9-ACA1-4DBE-B991-ACB33F863E22}">
      <text>
        <r>
          <rPr>
            <b/>
            <sz val="9"/>
            <color indexed="81"/>
            <rFont val="Tahoma"/>
            <family val="2"/>
          </rPr>
          <t>CI:</t>
        </r>
        <r>
          <rPr>
            <sz val="9"/>
            <color indexed="81"/>
            <rFont val="Tahoma"/>
            <family val="2"/>
          </rPr>
          <t xml:space="preserve"> Community Involvment
</t>
        </r>
      </text>
    </comment>
    <comment ref="O48" authorId="0" shapeId="0" xr:uid="{ECF5FA1D-9A36-482F-9134-FF5893211BB4}">
      <text>
        <r>
          <rPr>
            <b/>
            <sz val="9"/>
            <color indexed="81"/>
            <rFont val="Tahoma"/>
            <family val="2"/>
          </rPr>
          <t>BL: Bonus Leave</t>
        </r>
      </text>
    </comment>
    <comment ref="P48" authorId="0" shapeId="0" xr:uid="{7114C742-2FCA-46BE-96EB-D5AF3E151094}">
      <text>
        <r>
          <rPr>
            <b/>
            <sz val="9"/>
            <color indexed="81"/>
            <rFont val="Tahoma"/>
            <family val="2"/>
          </rPr>
          <t>H: Holiday.
When the university is closed on a holiday, mark the hours here.</t>
        </r>
      </text>
    </comment>
    <comment ref="Q48" authorId="1" shapeId="0" xr:uid="{C8BDD466-0F95-44CD-B5B6-144A44EE49FA}">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t>
        </r>
      </text>
    </comment>
    <comment ref="T48" authorId="0" shapeId="0" xr:uid="{BB676660-5D3C-4267-8EEA-53F4197B6CA9}">
      <text>
        <r>
          <rPr>
            <b/>
            <sz val="9"/>
            <color indexed="81"/>
            <rFont val="Tahoma"/>
            <family val="2"/>
          </rPr>
          <t>AM: Adverse Weather Makeup Hours
Indicate time worked that will be used to make up time taken off due to adverse weather.</t>
        </r>
      </text>
    </comment>
    <comment ref="U48" authorId="0" shapeId="0" xr:uid="{48AD0587-184B-44F0-98E4-DF8B25BF687E}">
      <text>
        <r>
          <rPr>
            <b/>
            <sz val="9"/>
            <color indexed="81"/>
            <rFont val="Tahoma"/>
            <family val="2"/>
          </rPr>
          <t>AP: Adverse Weather Time Not Worked</t>
        </r>
      </text>
    </comment>
    <comment ref="V48" authorId="0" shapeId="0" xr:uid="{67C025DB-8214-4796-899C-EAD38D3833F8}">
      <text>
        <r>
          <rPr>
            <b/>
            <sz val="9"/>
            <color indexed="81"/>
            <rFont val="Tahoma"/>
            <family val="2"/>
          </rPr>
          <t>AWLW: Adverse Weather Leave Without Pay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Sean Farrell</author>
    <author>Administrator</author>
  </authors>
  <commentList>
    <comment ref="D4" authorId="0" shapeId="0" xr:uid="{6E450C9C-4D9C-449A-92B3-51AEF013D66F}">
      <text>
        <r>
          <rPr>
            <b/>
            <sz val="9"/>
            <color indexed="81"/>
            <rFont val="Tahoma"/>
            <family val="2"/>
          </rPr>
          <t>SP: Shift Pay</t>
        </r>
      </text>
    </comment>
    <comment ref="E4" authorId="0" shapeId="0" xr:uid="{3B6AF029-1603-4FC0-87B7-D45CEC7749F1}">
      <text>
        <r>
          <rPr>
            <b/>
            <sz val="9"/>
            <color indexed="81"/>
            <rFont val="Tahoma"/>
            <family val="2"/>
          </rPr>
          <t>HP: Holiday Premium Pay</t>
        </r>
      </text>
    </comment>
    <comment ref="F4" authorId="0" shapeId="0" xr:uid="{49D9F2BB-C35D-4D75-9449-125C6BC66EF7}">
      <text>
        <r>
          <rPr>
            <b/>
            <sz val="9"/>
            <color indexed="81"/>
            <rFont val="Tahoma"/>
            <family val="2"/>
          </rPr>
          <t>OC: On Call Hours</t>
        </r>
      </text>
    </comment>
    <comment ref="G4" authorId="0" shapeId="0" xr:uid="{E98B7783-AD74-4FA4-8112-F64FBCA07C80}">
      <text>
        <r>
          <rPr>
            <b/>
            <sz val="9"/>
            <color indexed="81"/>
            <rFont val="Tahoma"/>
            <family val="2"/>
          </rPr>
          <t xml:space="preserve">CB1.5:Call Back at 1.5
CB1.0:Call Back at 1.0
</t>
        </r>
      </text>
    </comment>
    <comment ref="I4" authorId="0" shapeId="0" xr:uid="{B63125B6-847C-4866-8541-541A03257FAC}">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4" authorId="0" shapeId="0" xr:uid="{58E2B5B0-9763-478B-A872-E5ACE5E22570}">
      <text>
        <r>
          <rPr>
            <b/>
            <sz val="9"/>
            <color indexed="81"/>
            <rFont val="Tahoma"/>
            <family val="2"/>
          </rPr>
          <t>O: Overtime Earned</t>
        </r>
      </text>
    </comment>
    <comment ref="K4" authorId="0" shapeId="0" xr:uid="{726F8245-62A0-4001-BEF2-DE2E38EA630B}">
      <text>
        <r>
          <rPr>
            <b/>
            <sz val="9"/>
            <color indexed="81"/>
            <rFont val="Tahoma"/>
            <family val="2"/>
          </rPr>
          <t>CU:Comp Time Used</t>
        </r>
      </text>
    </comment>
    <comment ref="L4" authorId="1" shapeId="0" xr:uid="{DA6EC29C-4A49-4D75-ABAA-A100803E7206}">
      <text>
        <r>
          <rPr>
            <b/>
            <sz val="9"/>
            <color indexed="81"/>
            <rFont val="Tahoma"/>
            <family val="2"/>
          </rPr>
          <t xml:space="preserve">V: Vacation 
</t>
        </r>
        <r>
          <rPr>
            <sz val="9"/>
            <color indexed="81"/>
            <rFont val="Tahoma"/>
            <family val="2"/>
          </rPr>
          <t xml:space="preserve">
</t>
        </r>
      </text>
    </comment>
    <comment ref="M4" authorId="0" shapeId="0" xr:uid="{4A735F7D-7849-4F52-A639-BB37A5D60834}">
      <text>
        <r>
          <rPr>
            <b/>
            <sz val="9"/>
            <color indexed="81"/>
            <rFont val="Tahoma"/>
            <family val="2"/>
          </rPr>
          <t>S: Sick</t>
        </r>
      </text>
    </comment>
    <comment ref="N4" authorId="0" shapeId="0" xr:uid="{7BF76E45-E565-4439-9977-02F60CA2BF8F}">
      <text>
        <r>
          <rPr>
            <b/>
            <sz val="9"/>
            <color indexed="81"/>
            <rFont val="Tahoma"/>
            <family val="2"/>
          </rPr>
          <t>CI:</t>
        </r>
        <r>
          <rPr>
            <sz val="9"/>
            <color indexed="81"/>
            <rFont val="Tahoma"/>
            <family val="2"/>
          </rPr>
          <t xml:space="preserve"> Community Involvment
</t>
        </r>
      </text>
    </comment>
    <comment ref="O4" authorId="0" shapeId="0" xr:uid="{1FF0E81F-4EEF-49A3-B715-71B8D86E607A}">
      <text>
        <r>
          <rPr>
            <b/>
            <sz val="9"/>
            <color indexed="81"/>
            <rFont val="Tahoma"/>
            <family val="2"/>
          </rPr>
          <t>BL: Bonus Leave</t>
        </r>
      </text>
    </comment>
    <comment ref="P4" authorId="0" shapeId="0" xr:uid="{5A2B3632-1D2A-49D6-A8C3-20F4B833BD2F}">
      <text>
        <r>
          <rPr>
            <b/>
            <sz val="9"/>
            <color indexed="81"/>
            <rFont val="Tahoma"/>
            <family val="2"/>
          </rPr>
          <t>H: Holiday.
When the university is closed on a holiday, mark the hours here.</t>
        </r>
      </text>
    </comment>
    <comment ref="Q4" authorId="1" shapeId="0" xr:uid="{317C0EE5-EC6A-4C4E-9385-D8766993D3CE}">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t>
        </r>
      </text>
    </comment>
    <comment ref="T4" authorId="0" shapeId="0" xr:uid="{178DDC5E-011C-48FB-9348-D73C8ABFEA0E}">
      <text>
        <r>
          <rPr>
            <b/>
            <sz val="9"/>
            <color indexed="81"/>
            <rFont val="Tahoma"/>
            <family val="2"/>
          </rPr>
          <t>AM: Adverse Weather Makeup Hours
Indicate time worked that will be used to make up time taken off due to adverse weather.</t>
        </r>
      </text>
    </comment>
    <comment ref="U4" authorId="0" shapeId="0" xr:uid="{969CBE91-D358-4358-BEA1-68F6930B6173}">
      <text>
        <r>
          <rPr>
            <b/>
            <sz val="9"/>
            <color indexed="81"/>
            <rFont val="Tahoma"/>
            <family val="2"/>
          </rPr>
          <t>AP: Adverse Weather Time Not Worked</t>
        </r>
      </text>
    </comment>
    <comment ref="V4" authorId="0" shapeId="0" xr:uid="{9C68678D-5608-419F-B12F-B31FBFB2ADB0}">
      <text>
        <r>
          <rPr>
            <b/>
            <sz val="9"/>
            <color indexed="81"/>
            <rFont val="Tahoma"/>
            <family val="2"/>
          </rPr>
          <t>AWLW: Adverse Weather Leave Without Pay</t>
        </r>
      </text>
    </comment>
    <comment ref="D15" authorId="0" shapeId="0" xr:uid="{1FD1D4F7-7CB1-49ED-A66B-0C3FB13A9CF9}">
      <text>
        <r>
          <rPr>
            <b/>
            <sz val="9"/>
            <color indexed="81"/>
            <rFont val="Tahoma"/>
            <family val="2"/>
          </rPr>
          <t>SP: Shift Pay</t>
        </r>
      </text>
    </comment>
    <comment ref="E15" authorId="0" shapeId="0" xr:uid="{F715F6A9-9003-4739-B0FC-BAD00D02FA49}">
      <text>
        <r>
          <rPr>
            <b/>
            <sz val="9"/>
            <color indexed="81"/>
            <rFont val="Tahoma"/>
            <family val="2"/>
          </rPr>
          <t>HP: Holiday Premium Pay</t>
        </r>
      </text>
    </comment>
    <comment ref="F15" authorId="0" shapeId="0" xr:uid="{56D8F77E-3D07-40CE-BED6-01CD05881585}">
      <text>
        <r>
          <rPr>
            <b/>
            <sz val="9"/>
            <color indexed="81"/>
            <rFont val="Tahoma"/>
            <family val="2"/>
          </rPr>
          <t>OC: On Call Hours</t>
        </r>
      </text>
    </comment>
    <comment ref="G15" authorId="0" shapeId="0" xr:uid="{22EEFC1F-B546-4871-9600-FDA88F3CD464}">
      <text>
        <r>
          <rPr>
            <b/>
            <sz val="9"/>
            <color indexed="81"/>
            <rFont val="Tahoma"/>
            <family val="2"/>
          </rPr>
          <t xml:space="preserve">CB1.5:Call Back at 1.5
CB1.0:Call Back at 1.0
</t>
        </r>
      </text>
    </comment>
    <comment ref="I15" authorId="0" shapeId="0" xr:uid="{6B89D5E7-E827-4D3F-BCAE-C9AF06FE35F6}">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15" authorId="0" shapeId="0" xr:uid="{A0666592-FBF9-44E9-BB72-1E97D6D13348}">
      <text>
        <r>
          <rPr>
            <b/>
            <sz val="9"/>
            <color indexed="81"/>
            <rFont val="Tahoma"/>
            <family val="2"/>
          </rPr>
          <t>O: Overtime Earned</t>
        </r>
      </text>
    </comment>
    <comment ref="K15" authorId="0" shapeId="0" xr:uid="{56062C2D-6C8A-4199-9AD1-3D1104FB87C0}">
      <text>
        <r>
          <rPr>
            <b/>
            <sz val="9"/>
            <color indexed="81"/>
            <rFont val="Tahoma"/>
            <family val="2"/>
          </rPr>
          <t>CU:Comp Time Used</t>
        </r>
      </text>
    </comment>
    <comment ref="L15" authorId="1" shapeId="0" xr:uid="{5A9D28AF-7343-41B7-B011-4ECEE8A50860}">
      <text>
        <r>
          <rPr>
            <b/>
            <sz val="9"/>
            <color indexed="81"/>
            <rFont val="Tahoma"/>
            <family val="2"/>
          </rPr>
          <t xml:space="preserve">V: Vacation 
</t>
        </r>
        <r>
          <rPr>
            <sz val="9"/>
            <color indexed="81"/>
            <rFont val="Tahoma"/>
            <family val="2"/>
          </rPr>
          <t xml:space="preserve">
</t>
        </r>
      </text>
    </comment>
    <comment ref="M15" authorId="0" shapeId="0" xr:uid="{0C7D1A5D-293E-4160-ADA8-5DAA70C3E354}">
      <text>
        <r>
          <rPr>
            <b/>
            <sz val="9"/>
            <color indexed="81"/>
            <rFont val="Tahoma"/>
            <family val="2"/>
          </rPr>
          <t>S: Sick</t>
        </r>
      </text>
    </comment>
    <comment ref="N15" authorId="0" shapeId="0" xr:uid="{9E53E703-7275-4C8B-B502-DCDCFDCD23F6}">
      <text>
        <r>
          <rPr>
            <b/>
            <sz val="9"/>
            <color indexed="81"/>
            <rFont val="Tahoma"/>
            <family val="2"/>
          </rPr>
          <t>CI:</t>
        </r>
        <r>
          <rPr>
            <sz val="9"/>
            <color indexed="81"/>
            <rFont val="Tahoma"/>
            <family val="2"/>
          </rPr>
          <t xml:space="preserve"> Community Involvment
</t>
        </r>
      </text>
    </comment>
    <comment ref="O15" authorId="0" shapeId="0" xr:uid="{3EAFC2FC-9F72-4947-BF19-F0C38930FC32}">
      <text>
        <r>
          <rPr>
            <b/>
            <sz val="9"/>
            <color indexed="81"/>
            <rFont val="Tahoma"/>
            <family val="2"/>
          </rPr>
          <t>BL: Bonus Leave</t>
        </r>
      </text>
    </comment>
    <comment ref="P15" authorId="0" shapeId="0" xr:uid="{596E77BE-DEB4-4D46-9FD9-F1358F3817DF}">
      <text>
        <r>
          <rPr>
            <b/>
            <sz val="9"/>
            <color indexed="81"/>
            <rFont val="Tahoma"/>
            <family val="2"/>
          </rPr>
          <t>H: Holiday.
When the university is closed on a holiday, mark the hours here.</t>
        </r>
      </text>
    </comment>
    <comment ref="Q15" authorId="1" shapeId="0" xr:uid="{35466D83-94EC-4640-BA5D-92DCDA0CACB1}">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t>
        </r>
      </text>
    </comment>
    <comment ref="T15" authorId="0" shapeId="0" xr:uid="{F24C0D84-260C-496E-9690-B9C5A2770D37}">
      <text>
        <r>
          <rPr>
            <b/>
            <sz val="9"/>
            <color indexed="81"/>
            <rFont val="Tahoma"/>
            <family val="2"/>
          </rPr>
          <t>AM: Adverse Weather Makeup Hours
Indicate time worked that will be used to make up time taken off due to adverse weather.</t>
        </r>
      </text>
    </comment>
    <comment ref="U15" authorId="0" shapeId="0" xr:uid="{8C17EE2D-CBD6-4FC6-906F-9C29A3ABF01C}">
      <text>
        <r>
          <rPr>
            <b/>
            <sz val="9"/>
            <color indexed="81"/>
            <rFont val="Tahoma"/>
            <family val="2"/>
          </rPr>
          <t>AP: Adverse Weather Time Not Worked</t>
        </r>
      </text>
    </comment>
    <comment ref="V15" authorId="0" shapeId="0" xr:uid="{86C33534-CAEC-4381-87DE-1F8E2F5C2F89}">
      <text>
        <r>
          <rPr>
            <b/>
            <sz val="9"/>
            <color indexed="81"/>
            <rFont val="Tahoma"/>
            <family val="2"/>
          </rPr>
          <t>AWLW: Adverse Weather Leave Without Pay</t>
        </r>
      </text>
    </comment>
    <comment ref="D26" authorId="0" shapeId="0" xr:uid="{9BC4CD3B-BD66-4464-84B1-44996E278970}">
      <text>
        <r>
          <rPr>
            <b/>
            <sz val="9"/>
            <color indexed="81"/>
            <rFont val="Tahoma"/>
            <family val="2"/>
          </rPr>
          <t>SP: Shift Pay</t>
        </r>
      </text>
    </comment>
    <comment ref="E26" authorId="0" shapeId="0" xr:uid="{2AAFA029-4F8A-426F-BF3D-C7CBF1BDAB62}">
      <text>
        <r>
          <rPr>
            <b/>
            <sz val="9"/>
            <color indexed="81"/>
            <rFont val="Tahoma"/>
            <family val="2"/>
          </rPr>
          <t>HP: Holiday Premium Pay</t>
        </r>
      </text>
    </comment>
    <comment ref="F26" authorId="0" shapeId="0" xr:uid="{BDDB1E27-3E2E-4AB9-8105-1A2D385CD617}">
      <text>
        <r>
          <rPr>
            <b/>
            <sz val="9"/>
            <color indexed="81"/>
            <rFont val="Tahoma"/>
            <family val="2"/>
          </rPr>
          <t>OC: On Call Hours</t>
        </r>
      </text>
    </comment>
    <comment ref="G26" authorId="0" shapeId="0" xr:uid="{DEABBE46-1DE9-49A2-A7F4-E93463E61F8D}">
      <text>
        <r>
          <rPr>
            <b/>
            <sz val="9"/>
            <color indexed="81"/>
            <rFont val="Tahoma"/>
            <family val="2"/>
          </rPr>
          <t xml:space="preserve">CB1.5:Call Back at 1.5
CB1.0:Call Back at 1.0
</t>
        </r>
      </text>
    </comment>
    <comment ref="I26" authorId="0" shapeId="0" xr:uid="{D0EE51DA-AC41-4730-B45F-0038BD0999FB}">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26" authorId="0" shapeId="0" xr:uid="{BC61706F-A456-475A-AC30-3F8911A86B65}">
      <text>
        <r>
          <rPr>
            <b/>
            <sz val="9"/>
            <color indexed="81"/>
            <rFont val="Tahoma"/>
            <family val="2"/>
          </rPr>
          <t>O: Overtime Earned</t>
        </r>
      </text>
    </comment>
    <comment ref="K26" authorId="0" shapeId="0" xr:uid="{9890C217-E409-4699-B115-521A03C11314}">
      <text>
        <r>
          <rPr>
            <b/>
            <sz val="9"/>
            <color indexed="81"/>
            <rFont val="Tahoma"/>
            <family val="2"/>
          </rPr>
          <t>CU:Comp Time Used</t>
        </r>
      </text>
    </comment>
    <comment ref="L26" authorId="1" shapeId="0" xr:uid="{4E20CB8F-DD39-436C-A17C-1F1D1846383A}">
      <text>
        <r>
          <rPr>
            <b/>
            <sz val="9"/>
            <color indexed="81"/>
            <rFont val="Tahoma"/>
            <family val="2"/>
          </rPr>
          <t xml:space="preserve">V: Vacation 
</t>
        </r>
        <r>
          <rPr>
            <sz val="9"/>
            <color indexed="81"/>
            <rFont val="Tahoma"/>
            <family val="2"/>
          </rPr>
          <t xml:space="preserve">
</t>
        </r>
      </text>
    </comment>
    <comment ref="M26" authorId="0" shapeId="0" xr:uid="{BB6C4110-D961-467C-A43F-A5F7A1044BC2}">
      <text>
        <r>
          <rPr>
            <b/>
            <sz val="9"/>
            <color indexed="81"/>
            <rFont val="Tahoma"/>
            <family val="2"/>
          </rPr>
          <t>S: Sick</t>
        </r>
      </text>
    </comment>
    <comment ref="N26" authorId="0" shapeId="0" xr:uid="{B042FBA8-E829-4F01-BB1C-616165CD685A}">
      <text>
        <r>
          <rPr>
            <b/>
            <sz val="9"/>
            <color indexed="81"/>
            <rFont val="Tahoma"/>
            <family val="2"/>
          </rPr>
          <t>CI:</t>
        </r>
        <r>
          <rPr>
            <sz val="9"/>
            <color indexed="81"/>
            <rFont val="Tahoma"/>
            <family val="2"/>
          </rPr>
          <t xml:space="preserve"> Community Involvment
</t>
        </r>
      </text>
    </comment>
    <comment ref="O26" authorId="0" shapeId="0" xr:uid="{A362B197-AECF-487D-B655-EB6498AAAAAD}">
      <text>
        <r>
          <rPr>
            <b/>
            <sz val="9"/>
            <color indexed="81"/>
            <rFont val="Tahoma"/>
            <family val="2"/>
          </rPr>
          <t>BL: Bonus Leave</t>
        </r>
      </text>
    </comment>
    <comment ref="P26" authorId="0" shapeId="0" xr:uid="{AA49B04F-E4E9-4DA3-91E1-EA03C515913D}">
      <text>
        <r>
          <rPr>
            <b/>
            <sz val="9"/>
            <color indexed="81"/>
            <rFont val="Tahoma"/>
            <family val="2"/>
          </rPr>
          <t>H: Holiday.
When the university is closed on a holiday, mark the hours here.</t>
        </r>
      </text>
    </comment>
    <comment ref="Q26" authorId="1" shapeId="0" xr:uid="{3AEDFCDF-FBBC-4A8A-80AD-D2CD23848555}">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t>
        </r>
      </text>
    </comment>
    <comment ref="T26" authorId="0" shapeId="0" xr:uid="{CF3BD5CC-74A9-415E-BDE4-F186DC70C6A0}">
      <text>
        <r>
          <rPr>
            <b/>
            <sz val="9"/>
            <color indexed="81"/>
            <rFont val="Tahoma"/>
            <family val="2"/>
          </rPr>
          <t>AM: Adverse Weather Makeup Hours
Indicate time worked that will be used to make up time taken off due to adverse weather.</t>
        </r>
      </text>
    </comment>
    <comment ref="U26" authorId="0" shapeId="0" xr:uid="{515E5BE5-A6BE-429F-B269-EC7E8A495C1E}">
      <text>
        <r>
          <rPr>
            <b/>
            <sz val="9"/>
            <color indexed="81"/>
            <rFont val="Tahoma"/>
            <family val="2"/>
          </rPr>
          <t>AP: Adverse Weather Time Not Worked</t>
        </r>
      </text>
    </comment>
    <comment ref="V26" authorId="0" shapeId="0" xr:uid="{03E0CC4F-96B4-4F15-801E-951ECC2DA78C}">
      <text>
        <r>
          <rPr>
            <b/>
            <sz val="9"/>
            <color indexed="81"/>
            <rFont val="Tahoma"/>
            <family val="2"/>
          </rPr>
          <t>AWLW: Adverse Weather Leave Without Pay</t>
        </r>
      </text>
    </comment>
    <comment ref="D37" authorId="0" shapeId="0" xr:uid="{9FD6014A-1D5A-4674-99DE-B23243C6DB77}">
      <text>
        <r>
          <rPr>
            <b/>
            <sz val="9"/>
            <color indexed="81"/>
            <rFont val="Tahoma"/>
            <family val="2"/>
          </rPr>
          <t>SP: Shift Pay</t>
        </r>
      </text>
    </comment>
    <comment ref="E37" authorId="0" shapeId="0" xr:uid="{D6BDEBCF-8DCB-4152-940F-F6C4D0B8931C}">
      <text>
        <r>
          <rPr>
            <b/>
            <sz val="9"/>
            <color indexed="81"/>
            <rFont val="Tahoma"/>
            <family val="2"/>
          </rPr>
          <t>HP: Holiday Premium Pay</t>
        </r>
      </text>
    </comment>
    <comment ref="F37" authorId="0" shapeId="0" xr:uid="{EFE3E446-1A82-476A-A242-54F06EE1C0DA}">
      <text>
        <r>
          <rPr>
            <b/>
            <sz val="9"/>
            <color indexed="81"/>
            <rFont val="Tahoma"/>
            <family val="2"/>
          </rPr>
          <t>OC: On Call Hours</t>
        </r>
      </text>
    </comment>
    <comment ref="G37" authorId="0" shapeId="0" xr:uid="{29F7EC4C-0DEC-4688-8B00-B29534BAEED2}">
      <text>
        <r>
          <rPr>
            <b/>
            <sz val="9"/>
            <color indexed="81"/>
            <rFont val="Tahoma"/>
            <family val="2"/>
          </rPr>
          <t xml:space="preserve">CB1.5:Call Back at 1.5
CB1.0:Call Back at 1.0
</t>
        </r>
      </text>
    </comment>
    <comment ref="I37" authorId="0" shapeId="0" xr:uid="{3E560C6C-C16F-41D3-9778-D6974537FC0C}">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37" authorId="0" shapeId="0" xr:uid="{2BCC5D63-F9D2-4EB6-9262-DC8882F5F1BA}">
      <text>
        <r>
          <rPr>
            <b/>
            <sz val="9"/>
            <color indexed="81"/>
            <rFont val="Tahoma"/>
            <family val="2"/>
          </rPr>
          <t>O: Overtime Earned</t>
        </r>
      </text>
    </comment>
    <comment ref="K37" authorId="0" shapeId="0" xr:uid="{2466770C-CE60-4CBE-A00C-9566C556CACA}">
      <text>
        <r>
          <rPr>
            <b/>
            <sz val="9"/>
            <color indexed="81"/>
            <rFont val="Tahoma"/>
            <family val="2"/>
          </rPr>
          <t>CU:Comp Time Used</t>
        </r>
      </text>
    </comment>
    <comment ref="L37" authorId="1" shapeId="0" xr:uid="{F6935BD4-FCBD-496D-9491-3BD5D179C37B}">
      <text>
        <r>
          <rPr>
            <b/>
            <sz val="9"/>
            <color indexed="81"/>
            <rFont val="Tahoma"/>
            <family val="2"/>
          </rPr>
          <t xml:space="preserve">V: Vacation 
</t>
        </r>
        <r>
          <rPr>
            <sz val="9"/>
            <color indexed="81"/>
            <rFont val="Tahoma"/>
            <family val="2"/>
          </rPr>
          <t xml:space="preserve">
</t>
        </r>
      </text>
    </comment>
    <comment ref="M37" authorId="0" shapeId="0" xr:uid="{B2A1445C-8732-471D-B8E9-9A8B9C11F4FC}">
      <text>
        <r>
          <rPr>
            <b/>
            <sz val="9"/>
            <color indexed="81"/>
            <rFont val="Tahoma"/>
            <family val="2"/>
          </rPr>
          <t>S: Sick</t>
        </r>
      </text>
    </comment>
    <comment ref="N37" authorId="0" shapeId="0" xr:uid="{1B138B9E-5709-4FF2-A6BC-E9013C12C706}">
      <text>
        <r>
          <rPr>
            <b/>
            <sz val="9"/>
            <color indexed="81"/>
            <rFont val="Tahoma"/>
            <family val="2"/>
          </rPr>
          <t>CI:</t>
        </r>
        <r>
          <rPr>
            <sz val="9"/>
            <color indexed="81"/>
            <rFont val="Tahoma"/>
            <family val="2"/>
          </rPr>
          <t xml:space="preserve"> Community Involvment
</t>
        </r>
      </text>
    </comment>
    <comment ref="O37" authorId="0" shapeId="0" xr:uid="{8989C09D-5FCA-428D-B9AC-9D7D5395AC3C}">
      <text>
        <r>
          <rPr>
            <b/>
            <sz val="9"/>
            <color indexed="81"/>
            <rFont val="Tahoma"/>
            <family val="2"/>
          </rPr>
          <t>BL: Bonus Leave</t>
        </r>
      </text>
    </comment>
    <comment ref="P37" authorId="0" shapeId="0" xr:uid="{8C298F5D-F8C1-4023-B17B-7E14210118AD}">
      <text>
        <r>
          <rPr>
            <b/>
            <sz val="9"/>
            <color indexed="81"/>
            <rFont val="Tahoma"/>
            <family val="2"/>
          </rPr>
          <t>H: Holiday.
When the university is closed on a holiday, mark the hours here.</t>
        </r>
      </text>
    </comment>
    <comment ref="Q37" authorId="1" shapeId="0" xr:uid="{16DAB830-2346-450B-BE3D-FD24AFA484C8}">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t>
        </r>
      </text>
    </comment>
    <comment ref="T37" authorId="0" shapeId="0" xr:uid="{D36315B3-E03F-4CF4-8F76-DE9EDBC9D571}">
      <text>
        <r>
          <rPr>
            <b/>
            <sz val="9"/>
            <color indexed="81"/>
            <rFont val="Tahoma"/>
            <family val="2"/>
          </rPr>
          <t>AM: Adverse Weather Makeup Hours
Indicate time worked that will be used to make up time taken off due to adverse weather.</t>
        </r>
      </text>
    </comment>
    <comment ref="U37" authorId="0" shapeId="0" xr:uid="{BFB5C7CD-C38D-4E91-88A0-54B88FA9907F}">
      <text>
        <r>
          <rPr>
            <b/>
            <sz val="9"/>
            <color indexed="81"/>
            <rFont val="Tahoma"/>
            <family val="2"/>
          </rPr>
          <t>AP: Adverse Weather Time Not Worked</t>
        </r>
      </text>
    </comment>
    <comment ref="V37" authorId="0" shapeId="0" xr:uid="{99ECFB1B-D756-458A-B917-D6A9723C6094}">
      <text>
        <r>
          <rPr>
            <b/>
            <sz val="9"/>
            <color indexed="81"/>
            <rFont val="Tahoma"/>
            <family val="2"/>
          </rPr>
          <t>AWLW: Adverse Weather Leave Without Pay</t>
        </r>
      </text>
    </comment>
    <comment ref="D48" authorId="0" shapeId="0" xr:uid="{8DA6217F-A04E-4871-8177-C3EC7B2D8F23}">
      <text>
        <r>
          <rPr>
            <b/>
            <sz val="9"/>
            <color indexed="81"/>
            <rFont val="Tahoma"/>
            <family val="2"/>
          </rPr>
          <t>SP: Shift Pay</t>
        </r>
      </text>
    </comment>
    <comment ref="E48" authorId="0" shapeId="0" xr:uid="{AE71EB9B-F3D7-40A4-B280-9DC744181E34}">
      <text>
        <r>
          <rPr>
            <b/>
            <sz val="9"/>
            <color indexed="81"/>
            <rFont val="Tahoma"/>
            <family val="2"/>
          </rPr>
          <t>HP: Holiday Premium Pay</t>
        </r>
      </text>
    </comment>
    <comment ref="F48" authorId="0" shapeId="0" xr:uid="{89EE72AF-9E85-4923-A11E-1EC10ECAE84B}">
      <text>
        <r>
          <rPr>
            <b/>
            <sz val="9"/>
            <color indexed="81"/>
            <rFont val="Tahoma"/>
            <family val="2"/>
          </rPr>
          <t>OC: On Call Hours</t>
        </r>
      </text>
    </comment>
    <comment ref="G48" authorId="0" shapeId="0" xr:uid="{42FA852F-6075-410B-A79E-9F80A7903E24}">
      <text>
        <r>
          <rPr>
            <b/>
            <sz val="9"/>
            <color indexed="81"/>
            <rFont val="Tahoma"/>
            <family val="2"/>
          </rPr>
          <t xml:space="preserve">CB1.5:Call Back at 1.5
CB1.0:Call Back at 1.0
</t>
        </r>
      </text>
    </comment>
    <comment ref="I48" authorId="0" shapeId="0" xr:uid="{0839CC8D-1B89-4119-BADA-3E012331241E}">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48" authorId="0" shapeId="0" xr:uid="{36752754-7ED0-4D68-B55C-D37CDBA78EFD}">
      <text>
        <r>
          <rPr>
            <b/>
            <sz val="9"/>
            <color indexed="81"/>
            <rFont val="Tahoma"/>
            <family val="2"/>
          </rPr>
          <t>O: Overtime Earned</t>
        </r>
      </text>
    </comment>
    <comment ref="K48" authorId="0" shapeId="0" xr:uid="{D1D2ACA4-95FF-4E64-BDE3-A61523BFC30B}">
      <text>
        <r>
          <rPr>
            <b/>
            <sz val="9"/>
            <color indexed="81"/>
            <rFont val="Tahoma"/>
            <family val="2"/>
          </rPr>
          <t>CU:Comp Time Used</t>
        </r>
      </text>
    </comment>
    <comment ref="L48" authorId="1" shapeId="0" xr:uid="{A9B309E6-644C-493D-BD6F-92DA198277B5}">
      <text>
        <r>
          <rPr>
            <b/>
            <sz val="9"/>
            <color indexed="81"/>
            <rFont val="Tahoma"/>
            <family val="2"/>
          </rPr>
          <t xml:space="preserve">V: Vacation 
</t>
        </r>
        <r>
          <rPr>
            <sz val="9"/>
            <color indexed="81"/>
            <rFont val="Tahoma"/>
            <family val="2"/>
          </rPr>
          <t xml:space="preserve">
</t>
        </r>
      </text>
    </comment>
    <comment ref="M48" authorId="0" shapeId="0" xr:uid="{C9C66D3F-4C26-4805-9BDA-F88F05E525BF}">
      <text>
        <r>
          <rPr>
            <b/>
            <sz val="9"/>
            <color indexed="81"/>
            <rFont val="Tahoma"/>
            <family val="2"/>
          </rPr>
          <t>S: Sick</t>
        </r>
      </text>
    </comment>
    <comment ref="N48" authorId="0" shapeId="0" xr:uid="{B8DE5CB9-D9E3-4021-AD19-54CB43359623}">
      <text>
        <r>
          <rPr>
            <b/>
            <sz val="9"/>
            <color indexed="81"/>
            <rFont val="Tahoma"/>
            <family val="2"/>
          </rPr>
          <t>CI:</t>
        </r>
        <r>
          <rPr>
            <sz val="9"/>
            <color indexed="81"/>
            <rFont val="Tahoma"/>
            <family val="2"/>
          </rPr>
          <t xml:space="preserve"> Community Involvment
</t>
        </r>
      </text>
    </comment>
    <comment ref="O48" authorId="0" shapeId="0" xr:uid="{AB6D5E84-EE16-4DFB-88A5-17D65EE120F2}">
      <text>
        <r>
          <rPr>
            <b/>
            <sz val="9"/>
            <color indexed="81"/>
            <rFont val="Tahoma"/>
            <family val="2"/>
          </rPr>
          <t>BL: Bonus Leave</t>
        </r>
      </text>
    </comment>
    <comment ref="P48" authorId="0" shapeId="0" xr:uid="{D8EC6447-F515-40AE-9F7B-87BD1AFC4B88}">
      <text>
        <r>
          <rPr>
            <b/>
            <sz val="9"/>
            <color indexed="81"/>
            <rFont val="Tahoma"/>
            <family val="2"/>
          </rPr>
          <t>H: Holiday.
When the university is closed on a holiday, mark the hours here.</t>
        </r>
      </text>
    </comment>
    <comment ref="Q48" authorId="1" shapeId="0" xr:uid="{D03D15EF-23F3-4A7F-89FE-5082886BE729}">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
B183: Bereavement Leave</t>
        </r>
      </text>
    </comment>
    <comment ref="T48" authorId="0" shapeId="0" xr:uid="{6B291B03-3E3A-4630-8617-5E578B49AEE6}">
      <text>
        <r>
          <rPr>
            <b/>
            <sz val="9"/>
            <color indexed="81"/>
            <rFont val="Tahoma"/>
            <family val="2"/>
          </rPr>
          <t>AM: Adverse Weather Makeup Hours
Indicate time worked that will be used to make up time taken off due to adverse weather.</t>
        </r>
      </text>
    </comment>
    <comment ref="U48" authorId="0" shapeId="0" xr:uid="{AF06F643-9007-444B-AF01-B778BCD9E00E}">
      <text>
        <r>
          <rPr>
            <b/>
            <sz val="9"/>
            <color indexed="81"/>
            <rFont val="Tahoma"/>
            <family val="2"/>
          </rPr>
          <t>AP: Adverse Weather Time Not Worked</t>
        </r>
      </text>
    </comment>
    <comment ref="V48" authorId="0" shapeId="0" xr:uid="{01A5FD2F-2084-4CA9-9166-2D09BDFCA9B1}">
      <text>
        <r>
          <rPr>
            <b/>
            <sz val="9"/>
            <color indexed="81"/>
            <rFont val="Tahoma"/>
            <family val="2"/>
          </rPr>
          <t>AWLW: Adverse Weather Leave Without Pay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Sean Farrell</author>
    <author>Administrator</author>
  </authors>
  <commentList>
    <comment ref="D4" authorId="0" shapeId="0" xr:uid="{847CF1B4-A4A3-4688-AF7E-5FCD87138550}">
      <text>
        <r>
          <rPr>
            <b/>
            <sz val="9"/>
            <color indexed="81"/>
            <rFont val="Tahoma"/>
            <family val="2"/>
          </rPr>
          <t>SP: Shift Pay</t>
        </r>
      </text>
    </comment>
    <comment ref="E4" authorId="0" shapeId="0" xr:uid="{F11B6E6D-D81B-44A8-8FBE-3530DFB8660B}">
      <text>
        <r>
          <rPr>
            <b/>
            <sz val="9"/>
            <color indexed="81"/>
            <rFont val="Tahoma"/>
            <family val="2"/>
          </rPr>
          <t>HP: Holiday Premium Pay</t>
        </r>
      </text>
    </comment>
    <comment ref="F4" authorId="0" shapeId="0" xr:uid="{6CC02DAC-24CD-4A20-A1EE-EFF494C4636D}">
      <text>
        <r>
          <rPr>
            <b/>
            <sz val="9"/>
            <color indexed="81"/>
            <rFont val="Tahoma"/>
            <family val="2"/>
          </rPr>
          <t>OC: On Call Hours</t>
        </r>
      </text>
    </comment>
    <comment ref="G4" authorId="0" shapeId="0" xr:uid="{C8145839-23D2-4E83-892F-3AB209AABB68}">
      <text>
        <r>
          <rPr>
            <b/>
            <sz val="9"/>
            <color indexed="81"/>
            <rFont val="Tahoma"/>
            <family val="2"/>
          </rPr>
          <t xml:space="preserve">CB1.5:Call Back at 1.5
CB1.0:Call Back at 1.0
</t>
        </r>
      </text>
    </comment>
    <comment ref="I4" authorId="0" shapeId="0" xr:uid="{93EF7378-4428-430C-B6AC-5095F7517C6B}">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4" authorId="0" shapeId="0" xr:uid="{6E30AAC3-0E29-403F-93E0-E1778FE5E28B}">
      <text>
        <r>
          <rPr>
            <b/>
            <sz val="9"/>
            <color indexed="81"/>
            <rFont val="Tahoma"/>
            <family val="2"/>
          </rPr>
          <t>O: Overtime Earned</t>
        </r>
      </text>
    </comment>
    <comment ref="K4" authorId="0" shapeId="0" xr:uid="{51C0A1B5-73A1-43F0-BF36-FC00FF8FC5FD}">
      <text>
        <r>
          <rPr>
            <b/>
            <sz val="9"/>
            <color indexed="81"/>
            <rFont val="Tahoma"/>
            <family val="2"/>
          </rPr>
          <t>CU:Comp Time Used</t>
        </r>
      </text>
    </comment>
    <comment ref="L4" authorId="1" shapeId="0" xr:uid="{C71E597A-82E5-4C8E-BC19-3E729E6910D7}">
      <text>
        <r>
          <rPr>
            <b/>
            <sz val="9"/>
            <color indexed="81"/>
            <rFont val="Tahoma"/>
            <family val="2"/>
          </rPr>
          <t xml:space="preserve">V: Vacation 
</t>
        </r>
        <r>
          <rPr>
            <sz val="9"/>
            <color indexed="81"/>
            <rFont val="Tahoma"/>
            <family val="2"/>
          </rPr>
          <t xml:space="preserve">
</t>
        </r>
      </text>
    </comment>
    <comment ref="M4" authorId="0" shapeId="0" xr:uid="{C9EEA8C6-EB30-4172-B23D-6526F64598B1}">
      <text>
        <r>
          <rPr>
            <b/>
            <sz val="9"/>
            <color indexed="81"/>
            <rFont val="Tahoma"/>
            <family val="2"/>
          </rPr>
          <t>S: Sick</t>
        </r>
      </text>
    </comment>
    <comment ref="N4" authorId="0" shapeId="0" xr:uid="{875940AC-B660-484D-A5CF-82487BB33FC7}">
      <text>
        <r>
          <rPr>
            <b/>
            <sz val="9"/>
            <color indexed="81"/>
            <rFont val="Tahoma"/>
            <family val="2"/>
          </rPr>
          <t>CI:</t>
        </r>
        <r>
          <rPr>
            <sz val="9"/>
            <color indexed="81"/>
            <rFont val="Tahoma"/>
            <family val="2"/>
          </rPr>
          <t xml:space="preserve"> Community Involvment
</t>
        </r>
      </text>
    </comment>
    <comment ref="O4" authorId="0" shapeId="0" xr:uid="{5B84F9B1-DA4B-401C-997D-6C03AF0AA453}">
      <text>
        <r>
          <rPr>
            <b/>
            <sz val="9"/>
            <color indexed="81"/>
            <rFont val="Tahoma"/>
            <family val="2"/>
          </rPr>
          <t>BL: Bonus Leave</t>
        </r>
      </text>
    </comment>
    <comment ref="P4" authorId="0" shapeId="0" xr:uid="{882FCB95-5C84-4C85-B45E-2FED7C856197}">
      <text>
        <r>
          <rPr>
            <b/>
            <sz val="9"/>
            <color indexed="81"/>
            <rFont val="Tahoma"/>
            <family val="2"/>
          </rPr>
          <t>H: Holiday.
When the university is closed on a holiday, mark the hours here.</t>
        </r>
      </text>
    </comment>
    <comment ref="Q4" authorId="1" shapeId="0" xr:uid="{F3985410-FF65-4F86-8C3E-0D46F939B157}">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
B183: Bereavement Leave</t>
        </r>
      </text>
    </comment>
    <comment ref="T4" authorId="0" shapeId="0" xr:uid="{830F78EE-7B32-4CE4-8814-EF41E24EE4DA}">
      <text>
        <r>
          <rPr>
            <b/>
            <sz val="9"/>
            <color indexed="81"/>
            <rFont val="Tahoma"/>
            <family val="2"/>
          </rPr>
          <t>AM: Adverse Weather Makeup Hours
Indicate time worked that will be used to make up time taken off due to adverse weather.</t>
        </r>
      </text>
    </comment>
    <comment ref="U4" authorId="0" shapeId="0" xr:uid="{F5873A67-D9C6-4033-9FEF-AA6984A13ACA}">
      <text>
        <r>
          <rPr>
            <b/>
            <sz val="9"/>
            <color indexed="81"/>
            <rFont val="Tahoma"/>
            <family val="2"/>
          </rPr>
          <t>AP: Adverse Weather Time Not Worked</t>
        </r>
      </text>
    </comment>
    <comment ref="V4" authorId="0" shapeId="0" xr:uid="{A48389B2-8F6F-4E0C-9308-18245D65F1CE}">
      <text>
        <r>
          <rPr>
            <b/>
            <sz val="9"/>
            <color indexed="81"/>
            <rFont val="Tahoma"/>
            <family val="2"/>
          </rPr>
          <t>AWLW: Adverse Weather Leave Without Pay</t>
        </r>
      </text>
    </comment>
    <comment ref="D15" authorId="0" shapeId="0" xr:uid="{8C17604A-AE73-4B88-AA4B-C5CEDDCF8573}">
      <text>
        <r>
          <rPr>
            <b/>
            <sz val="9"/>
            <color indexed="81"/>
            <rFont val="Tahoma"/>
            <family val="2"/>
          </rPr>
          <t>SP: Shift Pay</t>
        </r>
      </text>
    </comment>
    <comment ref="E15" authorId="0" shapeId="0" xr:uid="{365B04AC-C2D1-4E48-8D3E-EDB4885D0A8B}">
      <text>
        <r>
          <rPr>
            <b/>
            <sz val="9"/>
            <color indexed="81"/>
            <rFont val="Tahoma"/>
            <family val="2"/>
          </rPr>
          <t>HP: Holiday Premium Pay</t>
        </r>
      </text>
    </comment>
    <comment ref="F15" authorId="0" shapeId="0" xr:uid="{654944FF-38E2-4882-8EDC-B8A7E6DD019A}">
      <text>
        <r>
          <rPr>
            <b/>
            <sz val="9"/>
            <color indexed="81"/>
            <rFont val="Tahoma"/>
            <family val="2"/>
          </rPr>
          <t>OC: On Call Hours</t>
        </r>
      </text>
    </comment>
    <comment ref="G15" authorId="0" shapeId="0" xr:uid="{E4E0F5AD-AC71-4E8A-86DF-25C42E751A77}">
      <text>
        <r>
          <rPr>
            <b/>
            <sz val="9"/>
            <color indexed="81"/>
            <rFont val="Tahoma"/>
            <family val="2"/>
          </rPr>
          <t xml:space="preserve">CB1.5:Call Back at 1.5
CB1.0:Call Back at 1.0
</t>
        </r>
      </text>
    </comment>
    <comment ref="I15" authorId="0" shapeId="0" xr:uid="{B453DD49-E197-4DD9-8874-3E73BEB879FE}">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15" authorId="0" shapeId="0" xr:uid="{43E7F184-F819-4511-855D-E99E55E6F901}">
      <text>
        <r>
          <rPr>
            <b/>
            <sz val="9"/>
            <color indexed="81"/>
            <rFont val="Tahoma"/>
            <family val="2"/>
          </rPr>
          <t>O: Overtime Earned</t>
        </r>
      </text>
    </comment>
    <comment ref="K15" authorId="0" shapeId="0" xr:uid="{576D35EE-D4C7-4943-90EC-1FE5ED6D312D}">
      <text>
        <r>
          <rPr>
            <b/>
            <sz val="9"/>
            <color indexed="81"/>
            <rFont val="Tahoma"/>
            <family val="2"/>
          </rPr>
          <t>CU:Comp Time Used</t>
        </r>
      </text>
    </comment>
    <comment ref="L15" authorId="1" shapeId="0" xr:uid="{7081C324-758C-40F1-A7C4-66B085894E6C}">
      <text>
        <r>
          <rPr>
            <b/>
            <sz val="9"/>
            <color indexed="81"/>
            <rFont val="Tahoma"/>
            <family val="2"/>
          </rPr>
          <t xml:space="preserve">V: Vacation 
</t>
        </r>
        <r>
          <rPr>
            <sz val="9"/>
            <color indexed="81"/>
            <rFont val="Tahoma"/>
            <family val="2"/>
          </rPr>
          <t xml:space="preserve">
</t>
        </r>
      </text>
    </comment>
    <comment ref="M15" authorId="0" shapeId="0" xr:uid="{DA977F66-158A-40DB-A452-E16607ED5B73}">
      <text>
        <r>
          <rPr>
            <b/>
            <sz val="9"/>
            <color indexed="81"/>
            <rFont val="Tahoma"/>
            <family val="2"/>
          </rPr>
          <t>S: Sick</t>
        </r>
      </text>
    </comment>
    <comment ref="N15" authorId="0" shapeId="0" xr:uid="{5A73AFE4-D2B8-443C-85CD-9142FB7BE746}">
      <text>
        <r>
          <rPr>
            <b/>
            <sz val="9"/>
            <color indexed="81"/>
            <rFont val="Tahoma"/>
            <family val="2"/>
          </rPr>
          <t>CI:</t>
        </r>
        <r>
          <rPr>
            <sz val="9"/>
            <color indexed="81"/>
            <rFont val="Tahoma"/>
            <family val="2"/>
          </rPr>
          <t xml:space="preserve"> Community Involvment
</t>
        </r>
      </text>
    </comment>
    <comment ref="O15" authorId="0" shapeId="0" xr:uid="{89116F8F-2D98-4D2E-ABCB-AFEE539CD62A}">
      <text>
        <r>
          <rPr>
            <b/>
            <sz val="9"/>
            <color indexed="81"/>
            <rFont val="Tahoma"/>
            <family val="2"/>
          </rPr>
          <t>BL: Bonus Leave</t>
        </r>
      </text>
    </comment>
    <comment ref="P15" authorId="0" shapeId="0" xr:uid="{461AB788-D102-47B9-9955-361E70834E54}">
      <text>
        <r>
          <rPr>
            <b/>
            <sz val="9"/>
            <color indexed="81"/>
            <rFont val="Tahoma"/>
            <family val="2"/>
          </rPr>
          <t>H: Holiday.
When the university is closed on a holiday, mark the hours here.</t>
        </r>
      </text>
    </comment>
    <comment ref="Q15" authorId="1" shapeId="0" xr:uid="{DCABC488-C1E4-4B9B-BFAD-E1CDA5B4F9C1}">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
B183: Bereavement Leave</t>
        </r>
      </text>
    </comment>
    <comment ref="T15" authorId="0" shapeId="0" xr:uid="{32B92B03-13F4-4F62-990E-78323854882B}">
      <text>
        <r>
          <rPr>
            <b/>
            <sz val="9"/>
            <color indexed="81"/>
            <rFont val="Tahoma"/>
            <family val="2"/>
          </rPr>
          <t>AM: Adverse Weather Makeup Hours
Indicate time worked that will be used to make up time taken off due to adverse weather.</t>
        </r>
      </text>
    </comment>
    <comment ref="U15" authorId="0" shapeId="0" xr:uid="{9F66A008-FCF5-4DE8-A53A-8171D3599217}">
      <text>
        <r>
          <rPr>
            <b/>
            <sz val="9"/>
            <color indexed="81"/>
            <rFont val="Tahoma"/>
            <family val="2"/>
          </rPr>
          <t>AP: Adverse Weather Time Not Worked</t>
        </r>
      </text>
    </comment>
    <comment ref="V15" authorId="0" shapeId="0" xr:uid="{ABAF8B6F-7341-43FB-94E4-025E65299847}">
      <text>
        <r>
          <rPr>
            <b/>
            <sz val="9"/>
            <color indexed="81"/>
            <rFont val="Tahoma"/>
            <family val="2"/>
          </rPr>
          <t>AWLW: Adverse Weather Leave Without Pay</t>
        </r>
      </text>
    </comment>
    <comment ref="D26" authorId="0" shapeId="0" xr:uid="{FD11F323-2E4E-4269-BD29-0D8D325D7495}">
      <text>
        <r>
          <rPr>
            <b/>
            <sz val="9"/>
            <color indexed="81"/>
            <rFont val="Tahoma"/>
            <family val="2"/>
          </rPr>
          <t>SP: Shift Pay</t>
        </r>
      </text>
    </comment>
    <comment ref="E26" authorId="0" shapeId="0" xr:uid="{DD8321FE-4E61-41EC-A31F-2508EA255F1B}">
      <text>
        <r>
          <rPr>
            <b/>
            <sz val="9"/>
            <color indexed="81"/>
            <rFont val="Tahoma"/>
            <family val="2"/>
          </rPr>
          <t>HP: Holiday Premium Pay</t>
        </r>
      </text>
    </comment>
    <comment ref="F26" authorId="0" shapeId="0" xr:uid="{F958AA2B-0059-415B-B775-59493247CC12}">
      <text>
        <r>
          <rPr>
            <b/>
            <sz val="9"/>
            <color indexed="81"/>
            <rFont val="Tahoma"/>
            <family val="2"/>
          </rPr>
          <t>OC: On Call Hours</t>
        </r>
      </text>
    </comment>
    <comment ref="G26" authorId="0" shapeId="0" xr:uid="{98ED391D-43EB-46D8-9692-19FEFCA07FEB}">
      <text>
        <r>
          <rPr>
            <b/>
            <sz val="9"/>
            <color indexed="81"/>
            <rFont val="Tahoma"/>
            <family val="2"/>
          </rPr>
          <t xml:space="preserve">CB1.5:Call Back at 1.5
CB1.0:Call Back at 1.0
</t>
        </r>
      </text>
    </comment>
    <comment ref="I26" authorId="0" shapeId="0" xr:uid="{0A99CB6F-C0CD-44F5-B1F6-7AE26BCCB322}">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26" authorId="0" shapeId="0" xr:uid="{B4539C99-CCBD-4AFD-9D31-205A231EC63D}">
      <text>
        <r>
          <rPr>
            <b/>
            <sz val="9"/>
            <color indexed="81"/>
            <rFont val="Tahoma"/>
            <family val="2"/>
          </rPr>
          <t>O: Overtime Earned</t>
        </r>
      </text>
    </comment>
    <comment ref="K26" authorId="0" shapeId="0" xr:uid="{54706CCF-111B-4410-A57A-E5B018AA4047}">
      <text>
        <r>
          <rPr>
            <b/>
            <sz val="9"/>
            <color indexed="81"/>
            <rFont val="Tahoma"/>
            <family val="2"/>
          </rPr>
          <t>CU:Comp Time Used</t>
        </r>
      </text>
    </comment>
    <comment ref="L26" authorId="1" shapeId="0" xr:uid="{7BE398EA-C165-41A1-AAB0-A4196D22DCD1}">
      <text>
        <r>
          <rPr>
            <b/>
            <sz val="9"/>
            <color indexed="81"/>
            <rFont val="Tahoma"/>
            <family val="2"/>
          </rPr>
          <t xml:space="preserve">V: Vacation 
</t>
        </r>
        <r>
          <rPr>
            <sz val="9"/>
            <color indexed="81"/>
            <rFont val="Tahoma"/>
            <family val="2"/>
          </rPr>
          <t xml:space="preserve">
</t>
        </r>
      </text>
    </comment>
    <comment ref="M26" authorId="0" shapeId="0" xr:uid="{5B2B4E45-130A-40A7-8F1C-5727D04732C6}">
      <text>
        <r>
          <rPr>
            <b/>
            <sz val="9"/>
            <color indexed="81"/>
            <rFont val="Tahoma"/>
            <family val="2"/>
          </rPr>
          <t>S: Sick</t>
        </r>
      </text>
    </comment>
    <comment ref="N26" authorId="0" shapeId="0" xr:uid="{23E51E78-07C0-4BC7-927E-EA874E5F3F98}">
      <text>
        <r>
          <rPr>
            <b/>
            <sz val="9"/>
            <color indexed="81"/>
            <rFont val="Tahoma"/>
            <family val="2"/>
          </rPr>
          <t>CI:</t>
        </r>
        <r>
          <rPr>
            <sz val="9"/>
            <color indexed="81"/>
            <rFont val="Tahoma"/>
            <family val="2"/>
          </rPr>
          <t xml:space="preserve"> Community Involvment
</t>
        </r>
      </text>
    </comment>
    <comment ref="O26" authorId="0" shapeId="0" xr:uid="{CCDCFD37-68B2-40A1-9BC7-CBE727412CDF}">
      <text>
        <r>
          <rPr>
            <b/>
            <sz val="9"/>
            <color indexed="81"/>
            <rFont val="Tahoma"/>
            <family val="2"/>
          </rPr>
          <t>BL: Bonus Leave</t>
        </r>
      </text>
    </comment>
    <comment ref="P26" authorId="0" shapeId="0" xr:uid="{0785BEE3-9290-4619-B231-27F0496DD883}">
      <text>
        <r>
          <rPr>
            <b/>
            <sz val="9"/>
            <color indexed="81"/>
            <rFont val="Tahoma"/>
            <family val="2"/>
          </rPr>
          <t>H: Holiday.
When the university is closed on a holiday, mark the hours here.</t>
        </r>
      </text>
    </comment>
    <comment ref="Q26" authorId="1" shapeId="0" xr:uid="{E9B421BB-8523-4B95-8EA3-162BA0955981}">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
B183: Bereavement Leave</t>
        </r>
      </text>
    </comment>
    <comment ref="T26" authorId="0" shapeId="0" xr:uid="{E8681EBD-640E-4174-A066-36D7A8FA4EC5}">
      <text>
        <r>
          <rPr>
            <b/>
            <sz val="9"/>
            <color indexed="81"/>
            <rFont val="Tahoma"/>
            <family val="2"/>
          </rPr>
          <t>AM: Adverse Weather Makeup Hours
Indicate time worked that will be used to make up time taken off due to adverse weather.</t>
        </r>
      </text>
    </comment>
    <comment ref="U26" authorId="0" shapeId="0" xr:uid="{1800F0F7-D93B-4383-8266-34C43724E70F}">
      <text>
        <r>
          <rPr>
            <b/>
            <sz val="9"/>
            <color indexed="81"/>
            <rFont val="Tahoma"/>
            <family val="2"/>
          </rPr>
          <t>AP: Adverse Weather Time Not Worked</t>
        </r>
      </text>
    </comment>
    <comment ref="V26" authorId="0" shapeId="0" xr:uid="{0A58AECE-9EE7-4370-BD74-59114E251BDE}">
      <text>
        <r>
          <rPr>
            <b/>
            <sz val="9"/>
            <color indexed="81"/>
            <rFont val="Tahoma"/>
            <family val="2"/>
          </rPr>
          <t>AWLW: Adverse Weather Leave Without Pay</t>
        </r>
      </text>
    </comment>
    <comment ref="D37" authorId="0" shapeId="0" xr:uid="{C50678B6-1840-4277-941F-45CDBED5A662}">
      <text>
        <r>
          <rPr>
            <b/>
            <sz val="9"/>
            <color indexed="81"/>
            <rFont val="Tahoma"/>
            <family val="2"/>
          </rPr>
          <t>SP: Shift Pay</t>
        </r>
      </text>
    </comment>
    <comment ref="E37" authorId="0" shapeId="0" xr:uid="{BB13C163-D652-456B-83B6-4A8CE6ED8FA4}">
      <text>
        <r>
          <rPr>
            <b/>
            <sz val="9"/>
            <color indexed="81"/>
            <rFont val="Tahoma"/>
            <family val="2"/>
          </rPr>
          <t>HP: Holiday Premium Pay</t>
        </r>
      </text>
    </comment>
    <comment ref="F37" authorId="0" shapeId="0" xr:uid="{2BA3D413-D7BF-4203-A0F6-818424568C1E}">
      <text>
        <r>
          <rPr>
            <b/>
            <sz val="9"/>
            <color indexed="81"/>
            <rFont val="Tahoma"/>
            <family val="2"/>
          </rPr>
          <t>OC: On Call Hours</t>
        </r>
      </text>
    </comment>
    <comment ref="G37" authorId="0" shapeId="0" xr:uid="{972BA4E7-7B76-4D6C-9FDC-D55E70A915C4}">
      <text>
        <r>
          <rPr>
            <b/>
            <sz val="9"/>
            <color indexed="81"/>
            <rFont val="Tahoma"/>
            <family val="2"/>
          </rPr>
          <t xml:space="preserve">CB1.5:Call Back at 1.5
CB1.0:Call Back at 1.0
</t>
        </r>
      </text>
    </comment>
    <comment ref="I37" authorId="0" shapeId="0" xr:uid="{227E8E95-F97B-434E-959A-DD90032CBAB2}">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37" authorId="0" shapeId="0" xr:uid="{7215D592-8B2B-42C2-BE10-AC53D107877D}">
      <text>
        <r>
          <rPr>
            <b/>
            <sz val="9"/>
            <color indexed="81"/>
            <rFont val="Tahoma"/>
            <family val="2"/>
          </rPr>
          <t>O: Overtime Earned</t>
        </r>
      </text>
    </comment>
    <comment ref="K37" authorId="0" shapeId="0" xr:uid="{E91B03BE-E407-4EB5-840D-2CBA8D0F7254}">
      <text>
        <r>
          <rPr>
            <b/>
            <sz val="9"/>
            <color indexed="81"/>
            <rFont val="Tahoma"/>
            <family val="2"/>
          </rPr>
          <t>CU:Comp Time Used</t>
        </r>
      </text>
    </comment>
    <comment ref="L37" authorId="1" shapeId="0" xr:uid="{21CBEC0B-9B4B-4A96-A91F-59EAD3578FD0}">
      <text>
        <r>
          <rPr>
            <b/>
            <sz val="9"/>
            <color indexed="81"/>
            <rFont val="Tahoma"/>
            <family val="2"/>
          </rPr>
          <t xml:space="preserve">V: Vacation 
</t>
        </r>
        <r>
          <rPr>
            <sz val="9"/>
            <color indexed="81"/>
            <rFont val="Tahoma"/>
            <family val="2"/>
          </rPr>
          <t xml:space="preserve">
</t>
        </r>
      </text>
    </comment>
    <comment ref="M37" authorId="0" shapeId="0" xr:uid="{27697F04-66B8-4CB5-ABD9-CE1A78B57A67}">
      <text>
        <r>
          <rPr>
            <b/>
            <sz val="9"/>
            <color indexed="81"/>
            <rFont val="Tahoma"/>
            <family val="2"/>
          </rPr>
          <t>S: Sick</t>
        </r>
      </text>
    </comment>
    <comment ref="N37" authorId="0" shapeId="0" xr:uid="{0DC6A6C7-CD56-4BA1-A823-85927DFDECA9}">
      <text>
        <r>
          <rPr>
            <b/>
            <sz val="9"/>
            <color indexed="81"/>
            <rFont val="Tahoma"/>
            <family val="2"/>
          </rPr>
          <t>CI:</t>
        </r>
        <r>
          <rPr>
            <sz val="9"/>
            <color indexed="81"/>
            <rFont val="Tahoma"/>
            <family val="2"/>
          </rPr>
          <t xml:space="preserve"> Community Involvment
</t>
        </r>
      </text>
    </comment>
    <comment ref="O37" authorId="0" shapeId="0" xr:uid="{51AFDB5A-65E3-45A5-8C78-98151F5F61E7}">
      <text>
        <r>
          <rPr>
            <b/>
            <sz val="9"/>
            <color indexed="81"/>
            <rFont val="Tahoma"/>
            <family val="2"/>
          </rPr>
          <t>BL: Bonus Leave</t>
        </r>
      </text>
    </comment>
    <comment ref="P37" authorId="0" shapeId="0" xr:uid="{14A67BBB-0F69-4808-A265-441B4D239E6B}">
      <text>
        <r>
          <rPr>
            <b/>
            <sz val="9"/>
            <color indexed="81"/>
            <rFont val="Tahoma"/>
            <family val="2"/>
          </rPr>
          <t>H: Holiday.
When the university is closed on a holiday, mark the hours here.</t>
        </r>
      </text>
    </comment>
    <comment ref="Q37" authorId="1" shapeId="0" xr:uid="{DFDF232B-14A0-4A4B-83B0-171D6DBAF2CD}">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
B183: Bereavement Leave</t>
        </r>
      </text>
    </comment>
    <comment ref="T37" authorId="0" shapeId="0" xr:uid="{0103DD32-BBFF-4DB5-94AC-ACB66E96251D}">
      <text>
        <r>
          <rPr>
            <b/>
            <sz val="9"/>
            <color indexed="81"/>
            <rFont val="Tahoma"/>
            <family val="2"/>
          </rPr>
          <t>AM: Adverse Weather Makeup Hours
Indicate time worked that will be used to make up time taken off due to adverse weather.</t>
        </r>
      </text>
    </comment>
    <comment ref="U37" authorId="0" shapeId="0" xr:uid="{1550F88D-C940-4D0D-9AB1-5204D42586E6}">
      <text>
        <r>
          <rPr>
            <b/>
            <sz val="9"/>
            <color indexed="81"/>
            <rFont val="Tahoma"/>
            <family val="2"/>
          </rPr>
          <t>AP: Adverse Weather Time Not Worked</t>
        </r>
      </text>
    </comment>
    <comment ref="V37" authorId="0" shapeId="0" xr:uid="{6F25C343-9EF4-48A4-BFE3-9E17CC9C8C97}">
      <text>
        <r>
          <rPr>
            <b/>
            <sz val="9"/>
            <color indexed="81"/>
            <rFont val="Tahoma"/>
            <family val="2"/>
          </rPr>
          <t>AWLW: Adverse Weather Leave Without Pay</t>
        </r>
      </text>
    </comment>
    <comment ref="D48" authorId="0" shapeId="0" xr:uid="{80B17320-AEE5-4504-86C0-6442B539AC21}">
      <text>
        <r>
          <rPr>
            <b/>
            <sz val="9"/>
            <color indexed="81"/>
            <rFont val="Tahoma"/>
            <family val="2"/>
          </rPr>
          <t>SP: Shift Pay</t>
        </r>
      </text>
    </comment>
    <comment ref="E48" authorId="0" shapeId="0" xr:uid="{2987AFE6-8AF9-4A4B-AD92-7D584CE66A09}">
      <text>
        <r>
          <rPr>
            <b/>
            <sz val="9"/>
            <color indexed="81"/>
            <rFont val="Tahoma"/>
            <family val="2"/>
          </rPr>
          <t>HP: Holiday Premium Pay</t>
        </r>
      </text>
    </comment>
    <comment ref="F48" authorId="0" shapeId="0" xr:uid="{0F852B5E-EF01-4813-8227-479F5822CBDF}">
      <text>
        <r>
          <rPr>
            <b/>
            <sz val="9"/>
            <color indexed="81"/>
            <rFont val="Tahoma"/>
            <family val="2"/>
          </rPr>
          <t>OC: On Call Hours</t>
        </r>
      </text>
    </comment>
    <comment ref="G48" authorId="0" shapeId="0" xr:uid="{915025EA-2D7B-46CC-A7B5-AB1EF43759D6}">
      <text>
        <r>
          <rPr>
            <b/>
            <sz val="9"/>
            <color indexed="81"/>
            <rFont val="Tahoma"/>
            <family val="2"/>
          </rPr>
          <t xml:space="preserve">CB1.5:Call Back at 1.5
CB1.0:Call Back at 1.0
</t>
        </r>
      </text>
    </comment>
    <comment ref="I48" authorId="0" shapeId="0" xr:uid="{28D1A3FA-2BB0-48A6-A4F3-867FE37FFE2C}">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48" authorId="0" shapeId="0" xr:uid="{A2D826C4-4ECE-45AE-9254-CC4344B2E46F}">
      <text>
        <r>
          <rPr>
            <b/>
            <sz val="9"/>
            <color indexed="81"/>
            <rFont val="Tahoma"/>
            <family val="2"/>
          </rPr>
          <t>O: Overtime Earned</t>
        </r>
      </text>
    </comment>
    <comment ref="K48" authorId="0" shapeId="0" xr:uid="{32A8947E-8985-46A1-A88A-A88E0B3BC4DF}">
      <text>
        <r>
          <rPr>
            <b/>
            <sz val="9"/>
            <color indexed="81"/>
            <rFont val="Tahoma"/>
            <family val="2"/>
          </rPr>
          <t>CU:Comp Time Used</t>
        </r>
      </text>
    </comment>
    <comment ref="L48" authorId="1" shapeId="0" xr:uid="{91E31307-0020-4C3B-9D27-DEC952D70CBF}">
      <text>
        <r>
          <rPr>
            <b/>
            <sz val="9"/>
            <color indexed="81"/>
            <rFont val="Tahoma"/>
            <family val="2"/>
          </rPr>
          <t xml:space="preserve">V: Vacation 
</t>
        </r>
        <r>
          <rPr>
            <sz val="9"/>
            <color indexed="81"/>
            <rFont val="Tahoma"/>
            <family val="2"/>
          </rPr>
          <t xml:space="preserve">
</t>
        </r>
      </text>
    </comment>
    <comment ref="M48" authorId="0" shapeId="0" xr:uid="{23470708-3504-4A22-AD3B-19A0DF7F59B5}">
      <text>
        <r>
          <rPr>
            <b/>
            <sz val="9"/>
            <color indexed="81"/>
            <rFont val="Tahoma"/>
            <family val="2"/>
          </rPr>
          <t>S: Sick</t>
        </r>
      </text>
    </comment>
    <comment ref="N48" authorId="0" shapeId="0" xr:uid="{1BFE7BED-FA6A-417A-AEFC-CA714E1C984F}">
      <text>
        <r>
          <rPr>
            <b/>
            <sz val="9"/>
            <color indexed="81"/>
            <rFont val="Tahoma"/>
            <family val="2"/>
          </rPr>
          <t>CI:</t>
        </r>
        <r>
          <rPr>
            <sz val="9"/>
            <color indexed="81"/>
            <rFont val="Tahoma"/>
            <family val="2"/>
          </rPr>
          <t xml:space="preserve"> Community Involvment
</t>
        </r>
      </text>
    </comment>
    <comment ref="O48" authorId="0" shapeId="0" xr:uid="{EB19888A-81D2-400E-8A86-E2CED737F67F}">
      <text>
        <r>
          <rPr>
            <b/>
            <sz val="9"/>
            <color indexed="81"/>
            <rFont val="Tahoma"/>
            <family val="2"/>
          </rPr>
          <t>BL: Bonus Leave</t>
        </r>
      </text>
    </comment>
    <comment ref="P48" authorId="0" shapeId="0" xr:uid="{BE978715-60D2-4371-BE8D-4AC4A35CC5E4}">
      <text>
        <r>
          <rPr>
            <b/>
            <sz val="9"/>
            <color indexed="81"/>
            <rFont val="Tahoma"/>
            <family val="2"/>
          </rPr>
          <t>H: Holiday.
When the university is closed on a holiday, mark the hours here.</t>
        </r>
      </text>
    </comment>
    <comment ref="Q48" authorId="1" shapeId="0" xr:uid="{6F916A5C-1ACE-42EA-B10F-57C1F075BC40}">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
B183: Bereavement Leave</t>
        </r>
      </text>
    </comment>
    <comment ref="T48" authorId="0" shapeId="0" xr:uid="{35879C11-0E74-48B8-8797-2227F40D41D0}">
      <text>
        <r>
          <rPr>
            <b/>
            <sz val="9"/>
            <color indexed="81"/>
            <rFont val="Tahoma"/>
            <family val="2"/>
          </rPr>
          <t>AM: Adverse Weather Makeup Hours
Indicate time worked that will be used to make up time taken off due to adverse weather.</t>
        </r>
      </text>
    </comment>
    <comment ref="U48" authorId="0" shapeId="0" xr:uid="{82251C68-8BA3-4E55-A884-105BC6069D75}">
      <text>
        <r>
          <rPr>
            <b/>
            <sz val="9"/>
            <color indexed="81"/>
            <rFont val="Tahoma"/>
            <family val="2"/>
          </rPr>
          <t>AP: Adverse Weather Time Not Worked</t>
        </r>
      </text>
    </comment>
    <comment ref="V48" authorId="0" shapeId="0" xr:uid="{ABF45BB1-C83E-4B0A-9BAE-338E2567C882}">
      <text>
        <r>
          <rPr>
            <b/>
            <sz val="9"/>
            <color indexed="81"/>
            <rFont val="Tahoma"/>
            <family val="2"/>
          </rPr>
          <t>AWLW: Adverse Weather Leave Without Pay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Sean Farrell</author>
    <author>Administrator</author>
  </authors>
  <commentList>
    <comment ref="D4" authorId="0" shapeId="0" xr:uid="{1D76514C-0971-4E1C-AF28-1AD032CB0311}">
      <text>
        <r>
          <rPr>
            <b/>
            <sz val="9"/>
            <color indexed="81"/>
            <rFont val="Tahoma"/>
            <family val="2"/>
          </rPr>
          <t>SP: Shift Pay</t>
        </r>
      </text>
    </comment>
    <comment ref="E4" authorId="0" shapeId="0" xr:uid="{AA4FD745-8ECC-4C96-99B4-51C1F8599CC8}">
      <text>
        <r>
          <rPr>
            <b/>
            <sz val="9"/>
            <color indexed="81"/>
            <rFont val="Tahoma"/>
            <family val="2"/>
          </rPr>
          <t>HP: Holiday Premium Pay</t>
        </r>
      </text>
    </comment>
    <comment ref="F4" authorId="0" shapeId="0" xr:uid="{12167815-4864-4090-B2F4-EFB0A3278604}">
      <text>
        <r>
          <rPr>
            <b/>
            <sz val="9"/>
            <color indexed="81"/>
            <rFont val="Tahoma"/>
            <family val="2"/>
          </rPr>
          <t>OC: On Call Hours</t>
        </r>
      </text>
    </comment>
    <comment ref="G4" authorId="0" shapeId="0" xr:uid="{4A8598B3-F410-40DB-AA7D-F8F19906B91F}">
      <text>
        <r>
          <rPr>
            <b/>
            <sz val="9"/>
            <color indexed="81"/>
            <rFont val="Tahoma"/>
            <family val="2"/>
          </rPr>
          <t xml:space="preserve">CB1.5:Call Back at 1.5
CB1.0:Call Back at 1.0
</t>
        </r>
      </text>
    </comment>
    <comment ref="I4" authorId="0" shapeId="0" xr:uid="{BCBBAD6E-4AB4-481C-812F-6D3921F16670}">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4" authorId="0" shapeId="0" xr:uid="{963558BB-002A-4C28-BBE9-7BA74D9F243B}">
      <text>
        <r>
          <rPr>
            <b/>
            <sz val="9"/>
            <color indexed="81"/>
            <rFont val="Tahoma"/>
            <family val="2"/>
          </rPr>
          <t>O: Overtime Earned</t>
        </r>
      </text>
    </comment>
    <comment ref="K4" authorId="0" shapeId="0" xr:uid="{8C383E7D-DFBD-4F08-8B17-3210F8B1E95B}">
      <text>
        <r>
          <rPr>
            <b/>
            <sz val="9"/>
            <color indexed="81"/>
            <rFont val="Tahoma"/>
            <family val="2"/>
          </rPr>
          <t>CU:Comp Time Used</t>
        </r>
      </text>
    </comment>
    <comment ref="L4" authorId="1" shapeId="0" xr:uid="{7B97EA55-A96E-4E61-9D98-2C06BBAA8807}">
      <text>
        <r>
          <rPr>
            <b/>
            <sz val="9"/>
            <color indexed="81"/>
            <rFont val="Tahoma"/>
            <family val="2"/>
          </rPr>
          <t xml:space="preserve">V: Vacation 
</t>
        </r>
        <r>
          <rPr>
            <sz val="9"/>
            <color indexed="81"/>
            <rFont val="Tahoma"/>
            <family val="2"/>
          </rPr>
          <t xml:space="preserve">
</t>
        </r>
      </text>
    </comment>
    <comment ref="M4" authorId="0" shapeId="0" xr:uid="{351AABB7-9BED-436C-8FE1-0E86AAE07BEE}">
      <text>
        <r>
          <rPr>
            <b/>
            <sz val="9"/>
            <color indexed="81"/>
            <rFont val="Tahoma"/>
            <family val="2"/>
          </rPr>
          <t>S: Sick</t>
        </r>
      </text>
    </comment>
    <comment ref="N4" authorId="0" shapeId="0" xr:uid="{635E7D19-0764-4D4E-8BCE-F4F22A9BA2FC}">
      <text>
        <r>
          <rPr>
            <b/>
            <sz val="9"/>
            <color indexed="81"/>
            <rFont val="Tahoma"/>
            <family val="2"/>
          </rPr>
          <t>CI:</t>
        </r>
        <r>
          <rPr>
            <sz val="9"/>
            <color indexed="81"/>
            <rFont val="Tahoma"/>
            <family val="2"/>
          </rPr>
          <t xml:space="preserve"> Community Involvment
</t>
        </r>
      </text>
    </comment>
    <comment ref="O4" authorId="0" shapeId="0" xr:uid="{B3FD75F7-1EE5-4D3B-885B-A600EA9F6CF7}">
      <text>
        <r>
          <rPr>
            <b/>
            <sz val="9"/>
            <color indexed="81"/>
            <rFont val="Tahoma"/>
            <family val="2"/>
          </rPr>
          <t>BL: Bonus Leave</t>
        </r>
      </text>
    </comment>
    <comment ref="P4" authorId="0" shapeId="0" xr:uid="{A9F286BE-6088-4A9A-A9A2-C38D88FDBF12}">
      <text>
        <r>
          <rPr>
            <b/>
            <sz val="9"/>
            <color indexed="81"/>
            <rFont val="Tahoma"/>
            <family val="2"/>
          </rPr>
          <t>H: Holiday.
When the university is closed on a holiday, mark the hours here.</t>
        </r>
      </text>
    </comment>
    <comment ref="Q4" authorId="1" shapeId="0" xr:uid="{E28D16BC-5D63-4175-82E7-A02829502AC8}">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
B183: Bereavement Leave</t>
        </r>
      </text>
    </comment>
    <comment ref="T4" authorId="0" shapeId="0" xr:uid="{16F0CC3F-2CFF-4F8D-9A63-54FC8469C459}">
      <text>
        <r>
          <rPr>
            <b/>
            <sz val="9"/>
            <color indexed="81"/>
            <rFont val="Tahoma"/>
            <family val="2"/>
          </rPr>
          <t>AM: Adverse Weather Makeup Hours
Indicate time worked that will be used to make up time taken off due to adverse weather.</t>
        </r>
      </text>
    </comment>
    <comment ref="U4" authorId="0" shapeId="0" xr:uid="{ADBF5EC5-0325-4D16-B116-268ACCEB742D}">
      <text>
        <r>
          <rPr>
            <b/>
            <sz val="9"/>
            <color indexed="81"/>
            <rFont val="Tahoma"/>
            <family val="2"/>
          </rPr>
          <t>AP: Adverse Weather Time Not Worked</t>
        </r>
      </text>
    </comment>
    <comment ref="V4" authorId="0" shapeId="0" xr:uid="{641DF762-A5B5-4EEB-998D-8CAC28405BAF}">
      <text>
        <r>
          <rPr>
            <b/>
            <sz val="9"/>
            <color indexed="81"/>
            <rFont val="Tahoma"/>
            <family val="2"/>
          </rPr>
          <t>AWLW: Adverse Weather Leave Without Pay</t>
        </r>
      </text>
    </comment>
    <comment ref="D15" authorId="0" shapeId="0" xr:uid="{7D36F6CE-4DC1-4E28-87EF-A802BB79F229}">
      <text>
        <r>
          <rPr>
            <b/>
            <sz val="9"/>
            <color indexed="81"/>
            <rFont val="Tahoma"/>
            <family val="2"/>
          </rPr>
          <t>SP: Shift Pay</t>
        </r>
      </text>
    </comment>
    <comment ref="E15" authorId="0" shapeId="0" xr:uid="{04F7AEEB-41C9-4250-9460-6C9D770541C0}">
      <text>
        <r>
          <rPr>
            <b/>
            <sz val="9"/>
            <color indexed="81"/>
            <rFont val="Tahoma"/>
            <family val="2"/>
          </rPr>
          <t>HP: Holiday Premium Pay</t>
        </r>
      </text>
    </comment>
    <comment ref="F15" authorId="0" shapeId="0" xr:uid="{A53DF041-0102-4BC4-8844-2AA4A9D94DB3}">
      <text>
        <r>
          <rPr>
            <b/>
            <sz val="9"/>
            <color indexed="81"/>
            <rFont val="Tahoma"/>
            <family val="2"/>
          </rPr>
          <t>OC: On Call Hours</t>
        </r>
      </text>
    </comment>
    <comment ref="G15" authorId="0" shapeId="0" xr:uid="{D367E769-1B07-4FD9-AD6C-63A62D362338}">
      <text>
        <r>
          <rPr>
            <b/>
            <sz val="9"/>
            <color indexed="81"/>
            <rFont val="Tahoma"/>
            <family val="2"/>
          </rPr>
          <t xml:space="preserve">CB1.5:Call Back at 1.5
CB1.0:Call Back at 1.0
</t>
        </r>
      </text>
    </comment>
    <comment ref="I15" authorId="0" shapeId="0" xr:uid="{69F29C20-EBB9-4AF5-9B6D-ADB0FEFE5110}">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15" authorId="0" shapeId="0" xr:uid="{2780E04E-0E45-4B91-8834-F92AB69F0A67}">
      <text>
        <r>
          <rPr>
            <b/>
            <sz val="9"/>
            <color indexed="81"/>
            <rFont val="Tahoma"/>
            <family val="2"/>
          </rPr>
          <t>O: Overtime Earned</t>
        </r>
      </text>
    </comment>
    <comment ref="K15" authorId="0" shapeId="0" xr:uid="{E9062A76-30B9-4959-A342-4C206668B0F3}">
      <text>
        <r>
          <rPr>
            <b/>
            <sz val="9"/>
            <color indexed="81"/>
            <rFont val="Tahoma"/>
            <family val="2"/>
          </rPr>
          <t>CU:Comp Time Used</t>
        </r>
      </text>
    </comment>
    <comment ref="L15" authorId="1" shapeId="0" xr:uid="{2E97B08E-F4CA-4CEA-BF7F-6039BACDC302}">
      <text>
        <r>
          <rPr>
            <b/>
            <sz val="9"/>
            <color indexed="81"/>
            <rFont val="Tahoma"/>
            <family val="2"/>
          </rPr>
          <t xml:space="preserve">V: Vacation 
</t>
        </r>
        <r>
          <rPr>
            <sz val="9"/>
            <color indexed="81"/>
            <rFont val="Tahoma"/>
            <family val="2"/>
          </rPr>
          <t xml:space="preserve">
</t>
        </r>
      </text>
    </comment>
    <comment ref="M15" authorId="0" shapeId="0" xr:uid="{B5586098-0346-4F81-AC73-BB618EC253A7}">
      <text>
        <r>
          <rPr>
            <b/>
            <sz val="9"/>
            <color indexed="81"/>
            <rFont val="Tahoma"/>
            <family val="2"/>
          </rPr>
          <t>S: Sick</t>
        </r>
      </text>
    </comment>
    <comment ref="N15" authorId="0" shapeId="0" xr:uid="{6D4C072B-66BD-4E93-AB97-692058A17A5C}">
      <text>
        <r>
          <rPr>
            <b/>
            <sz val="9"/>
            <color indexed="81"/>
            <rFont val="Tahoma"/>
            <family val="2"/>
          </rPr>
          <t>CI:</t>
        </r>
        <r>
          <rPr>
            <sz val="9"/>
            <color indexed="81"/>
            <rFont val="Tahoma"/>
            <family val="2"/>
          </rPr>
          <t xml:space="preserve"> Community Involvment
</t>
        </r>
      </text>
    </comment>
    <comment ref="O15" authorId="0" shapeId="0" xr:uid="{29E6C15B-8BD1-42A1-902D-2F3377A6C14D}">
      <text>
        <r>
          <rPr>
            <b/>
            <sz val="9"/>
            <color indexed="81"/>
            <rFont val="Tahoma"/>
            <family val="2"/>
          </rPr>
          <t>BL: Bonus Leave</t>
        </r>
      </text>
    </comment>
    <comment ref="P15" authorId="0" shapeId="0" xr:uid="{A6A2395F-DC0F-4E80-BE6E-9947719D7558}">
      <text>
        <r>
          <rPr>
            <b/>
            <sz val="9"/>
            <color indexed="81"/>
            <rFont val="Tahoma"/>
            <family val="2"/>
          </rPr>
          <t>H: Holiday.
When the university is closed on a holiday, mark the hours here.</t>
        </r>
      </text>
    </comment>
    <comment ref="Q15" authorId="1" shapeId="0" xr:uid="{F1D064C1-6A6B-43C1-BF85-9B956F5B1F91}">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
B183: Bereavement Leave</t>
        </r>
      </text>
    </comment>
    <comment ref="T15" authorId="0" shapeId="0" xr:uid="{4FDCB41E-A32B-497F-84D6-BF0DD5A7D85C}">
      <text>
        <r>
          <rPr>
            <b/>
            <sz val="9"/>
            <color indexed="81"/>
            <rFont val="Tahoma"/>
            <family val="2"/>
          </rPr>
          <t>AM: Adverse Weather Makeup Hours
Indicate time worked that will be used to make up time taken off due to adverse weather.</t>
        </r>
      </text>
    </comment>
    <comment ref="U15" authorId="0" shapeId="0" xr:uid="{5C837770-7BAA-4C47-93F0-E49967E95407}">
      <text>
        <r>
          <rPr>
            <b/>
            <sz val="9"/>
            <color indexed="81"/>
            <rFont val="Tahoma"/>
            <family val="2"/>
          </rPr>
          <t>AP: Adverse Weather Time Not Worked</t>
        </r>
      </text>
    </comment>
    <comment ref="V15" authorId="0" shapeId="0" xr:uid="{A3CA9516-3186-4F7F-B8A3-A2053E6017DA}">
      <text>
        <r>
          <rPr>
            <b/>
            <sz val="9"/>
            <color indexed="81"/>
            <rFont val="Tahoma"/>
            <family val="2"/>
          </rPr>
          <t>AWLW: Adverse Weather Leave Without Pay</t>
        </r>
      </text>
    </comment>
    <comment ref="D26" authorId="0" shapeId="0" xr:uid="{CCEC922D-778E-44B8-921D-02EDF37084AB}">
      <text>
        <r>
          <rPr>
            <b/>
            <sz val="9"/>
            <color indexed="81"/>
            <rFont val="Tahoma"/>
            <family val="2"/>
          </rPr>
          <t>SP: Shift Pay</t>
        </r>
      </text>
    </comment>
    <comment ref="E26" authorId="0" shapeId="0" xr:uid="{229FFE22-E623-48D4-B22A-6B2988AE661E}">
      <text>
        <r>
          <rPr>
            <b/>
            <sz val="9"/>
            <color indexed="81"/>
            <rFont val="Tahoma"/>
            <family val="2"/>
          </rPr>
          <t>HP: Holiday Premium Pay</t>
        </r>
      </text>
    </comment>
    <comment ref="F26" authorId="0" shapeId="0" xr:uid="{41988231-E623-451C-9150-CC3F3B9DC840}">
      <text>
        <r>
          <rPr>
            <b/>
            <sz val="9"/>
            <color indexed="81"/>
            <rFont val="Tahoma"/>
            <family val="2"/>
          </rPr>
          <t>OC: On Call Hours</t>
        </r>
      </text>
    </comment>
    <comment ref="G26" authorId="0" shapeId="0" xr:uid="{EFC6DA3E-1E7F-4F40-81E4-636EF385A430}">
      <text>
        <r>
          <rPr>
            <b/>
            <sz val="9"/>
            <color indexed="81"/>
            <rFont val="Tahoma"/>
            <family val="2"/>
          </rPr>
          <t xml:space="preserve">CB1.5:Call Back at 1.5
CB1.0:Call Back at 1.0
</t>
        </r>
      </text>
    </comment>
    <comment ref="I26" authorId="0" shapeId="0" xr:uid="{49772B0D-FCB0-4817-A0E7-29E7FF45401E}">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26" authorId="0" shapeId="0" xr:uid="{0C7E1B3C-0D1F-4B4B-B69D-B8C8EB6CFA17}">
      <text>
        <r>
          <rPr>
            <b/>
            <sz val="9"/>
            <color indexed="81"/>
            <rFont val="Tahoma"/>
            <family val="2"/>
          </rPr>
          <t>O: Overtime Earned</t>
        </r>
      </text>
    </comment>
    <comment ref="K26" authorId="0" shapeId="0" xr:uid="{2DEFF3EB-3FA8-4590-B8E1-898F263A5C74}">
      <text>
        <r>
          <rPr>
            <b/>
            <sz val="9"/>
            <color indexed="81"/>
            <rFont val="Tahoma"/>
            <family val="2"/>
          </rPr>
          <t>CU:Comp Time Used</t>
        </r>
      </text>
    </comment>
    <comment ref="L26" authorId="1" shapeId="0" xr:uid="{D769008F-73F7-4258-8FB4-4F1B7B845626}">
      <text>
        <r>
          <rPr>
            <b/>
            <sz val="9"/>
            <color indexed="81"/>
            <rFont val="Tahoma"/>
            <family val="2"/>
          </rPr>
          <t xml:space="preserve">V: Vacation 
</t>
        </r>
        <r>
          <rPr>
            <sz val="9"/>
            <color indexed="81"/>
            <rFont val="Tahoma"/>
            <family val="2"/>
          </rPr>
          <t xml:space="preserve">
</t>
        </r>
      </text>
    </comment>
    <comment ref="M26" authorId="0" shapeId="0" xr:uid="{65CCFBD4-263D-41B3-9844-256DB824C807}">
      <text>
        <r>
          <rPr>
            <b/>
            <sz val="9"/>
            <color indexed="81"/>
            <rFont val="Tahoma"/>
            <family val="2"/>
          </rPr>
          <t>S: Sick</t>
        </r>
      </text>
    </comment>
    <comment ref="N26" authorId="0" shapeId="0" xr:uid="{1C2DEE4F-B3F8-4653-BA24-DE13FB48A19A}">
      <text>
        <r>
          <rPr>
            <b/>
            <sz val="9"/>
            <color indexed="81"/>
            <rFont val="Tahoma"/>
            <family val="2"/>
          </rPr>
          <t>CI:</t>
        </r>
        <r>
          <rPr>
            <sz val="9"/>
            <color indexed="81"/>
            <rFont val="Tahoma"/>
            <family val="2"/>
          </rPr>
          <t xml:space="preserve"> Community Involvment
</t>
        </r>
      </text>
    </comment>
    <comment ref="O26" authorId="0" shapeId="0" xr:uid="{C40673F4-431B-4B24-8CC1-26A19ECA7516}">
      <text>
        <r>
          <rPr>
            <b/>
            <sz val="9"/>
            <color indexed="81"/>
            <rFont val="Tahoma"/>
            <family val="2"/>
          </rPr>
          <t>BL: Bonus Leave</t>
        </r>
      </text>
    </comment>
    <comment ref="P26" authorId="0" shapeId="0" xr:uid="{C6822FF7-BDC9-4C9E-ADC2-7C616A6599CD}">
      <text>
        <r>
          <rPr>
            <b/>
            <sz val="9"/>
            <color indexed="81"/>
            <rFont val="Tahoma"/>
            <family val="2"/>
          </rPr>
          <t>H: Holiday.
When the university is closed on a holiday, mark the hours here.</t>
        </r>
      </text>
    </comment>
    <comment ref="Q26" authorId="1" shapeId="0" xr:uid="{E0F41C06-9FD5-4381-81AB-5C7E4C71A93F}">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
B183: Bereavement Leave</t>
        </r>
      </text>
    </comment>
    <comment ref="T26" authorId="0" shapeId="0" xr:uid="{0851C776-2478-4F5B-9C57-772AF2FCC65B}">
      <text>
        <r>
          <rPr>
            <b/>
            <sz val="9"/>
            <color indexed="81"/>
            <rFont val="Tahoma"/>
            <family val="2"/>
          </rPr>
          <t>AM: Adverse Weather Makeup Hours
Indicate time worked that will be used to make up time taken off due to adverse weather.</t>
        </r>
      </text>
    </comment>
    <comment ref="U26" authorId="0" shapeId="0" xr:uid="{D78A07DD-D727-4718-AF7B-57230E20D2F4}">
      <text>
        <r>
          <rPr>
            <b/>
            <sz val="9"/>
            <color indexed="81"/>
            <rFont val="Tahoma"/>
            <family val="2"/>
          </rPr>
          <t>AP: Adverse Weather Time Not Worked</t>
        </r>
      </text>
    </comment>
    <comment ref="V26" authorId="0" shapeId="0" xr:uid="{0E567ED1-0F35-4081-9E11-E132F5E80D91}">
      <text>
        <r>
          <rPr>
            <b/>
            <sz val="9"/>
            <color indexed="81"/>
            <rFont val="Tahoma"/>
            <family val="2"/>
          </rPr>
          <t>AWLW: Adverse Weather Leave Without Pay</t>
        </r>
      </text>
    </comment>
    <comment ref="D37" authorId="0" shapeId="0" xr:uid="{3CA12D7E-DA87-4122-B7CF-4DFC3E5F4722}">
      <text>
        <r>
          <rPr>
            <b/>
            <sz val="9"/>
            <color indexed="81"/>
            <rFont val="Tahoma"/>
            <family val="2"/>
          </rPr>
          <t>SP: Shift Pay</t>
        </r>
      </text>
    </comment>
    <comment ref="E37" authorId="0" shapeId="0" xr:uid="{1DAC0A83-8D2C-4876-8BFC-13349881D07A}">
      <text>
        <r>
          <rPr>
            <b/>
            <sz val="9"/>
            <color indexed="81"/>
            <rFont val="Tahoma"/>
            <family val="2"/>
          </rPr>
          <t>HP: Holiday Premium Pay</t>
        </r>
      </text>
    </comment>
    <comment ref="F37" authorId="0" shapeId="0" xr:uid="{B85BF588-ABDC-4675-846D-DD2D1D266CF1}">
      <text>
        <r>
          <rPr>
            <b/>
            <sz val="9"/>
            <color indexed="81"/>
            <rFont val="Tahoma"/>
            <family val="2"/>
          </rPr>
          <t>OC: On Call Hours</t>
        </r>
      </text>
    </comment>
    <comment ref="G37" authorId="0" shapeId="0" xr:uid="{DFDF42FD-C220-402A-BAB8-A1917FB9E1E4}">
      <text>
        <r>
          <rPr>
            <b/>
            <sz val="9"/>
            <color indexed="81"/>
            <rFont val="Tahoma"/>
            <family val="2"/>
          </rPr>
          <t xml:space="preserve">CB1.5:Call Back at 1.5
CB1.0:Call Back at 1.0
</t>
        </r>
      </text>
    </comment>
    <comment ref="I37" authorId="0" shapeId="0" xr:uid="{A60BF6D4-D380-439C-8406-7C6DC2F8D686}">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37" authorId="0" shapeId="0" xr:uid="{5028E42D-4273-4B25-90BF-0B11766E193D}">
      <text>
        <r>
          <rPr>
            <b/>
            <sz val="9"/>
            <color indexed="81"/>
            <rFont val="Tahoma"/>
            <family val="2"/>
          </rPr>
          <t>O: Overtime Earned</t>
        </r>
      </text>
    </comment>
    <comment ref="K37" authorId="0" shapeId="0" xr:uid="{F1721161-A9DE-4E68-9B79-8D914F0811DA}">
      <text>
        <r>
          <rPr>
            <b/>
            <sz val="9"/>
            <color indexed="81"/>
            <rFont val="Tahoma"/>
            <family val="2"/>
          </rPr>
          <t>CU:Comp Time Used</t>
        </r>
      </text>
    </comment>
    <comment ref="L37" authorId="1" shapeId="0" xr:uid="{2A4471B0-9C0F-4D3B-8D0E-886D103E72EE}">
      <text>
        <r>
          <rPr>
            <b/>
            <sz val="9"/>
            <color indexed="81"/>
            <rFont val="Tahoma"/>
            <family val="2"/>
          </rPr>
          <t xml:space="preserve">V: Vacation 
</t>
        </r>
        <r>
          <rPr>
            <sz val="9"/>
            <color indexed="81"/>
            <rFont val="Tahoma"/>
            <family val="2"/>
          </rPr>
          <t xml:space="preserve">
</t>
        </r>
      </text>
    </comment>
    <comment ref="M37" authorId="0" shapeId="0" xr:uid="{BD6910BF-B0AA-41BB-9487-5E6587147F8C}">
      <text>
        <r>
          <rPr>
            <b/>
            <sz val="9"/>
            <color indexed="81"/>
            <rFont val="Tahoma"/>
            <family val="2"/>
          </rPr>
          <t>S: Sick</t>
        </r>
      </text>
    </comment>
    <comment ref="N37" authorId="0" shapeId="0" xr:uid="{C62A5D95-D3F9-4363-87E1-83B4E011D622}">
      <text>
        <r>
          <rPr>
            <b/>
            <sz val="9"/>
            <color indexed="81"/>
            <rFont val="Tahoma"/>
            <family val="2"/>
          </rPr>
          <t>CI:</t>
        </r>
        <r>
          <rPr>
            <sz val="9"/>
            <color indexed="81"/>
            <rFont val="Tahoma"/>
            <family val="2"/>
          </rPr>
          <t xml:space="preserve"> Community Involvment
</t>
        </r>
      </text>
    </comment>
    <comment ref="O37" authorId="0" shapeId="0" xr:uid="{B7AD839D-BF7A-4F50-8939-4175CF0642C1}">
      <text>
        <r>
          <rPr>
            <b/>
            <sz val="9"/>
            <color indexed="81"/>
            <rFont val="Tahoma"/>
            <family val="2"/>
          </rPr>
          <t>BL: Bonus Leave</t>
        </r>
      </text>
    </comment>
    <comment ref="P37" authorId="0" shapeId="0" xr:uid="{0BD7D3C8-78B9-46B4-B5C1-2F5B1AA368B9}">
      <text>
        <r>
          <rPr>
            <b/>
            <sz val="9"/>
            <color indexed="81"/>
            <rFont val="Tahoma"/>
            <family val="2"/>
          </rPr>
          <t>H: Holiday.
When the university is closed on a holiday, mark the hours here.</t>
        </r>
      </text>
    </comment>
    <comment ref="Q37" authorId="1" shapeId="0" xr:uid="{831419C9-DBD6-477D-817C-90DA26E350E6}">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
B183: Bereavement Leave</t>
        </r>
      </text>
    </comment>
    <comment ref="T37" authorId="0" shapeId="0" xr:uid="{BC7148E1-F0F0-4579-82A6-E9C790C56A80}">
      <text>
        <r>
          <rPr>
            <b/>
            <sz val="9"/>
            <color indexed="81"/>
            <rFont val="Tahoma"/>
            <family val="2"/>
          </rPr>
          <t>AM: Adverse Weather Makeup Hours
Indicate time worked that will be used to make up time taken off due to adverse weather.</t>
        </r>
      </text>
    </comment>
    <comment ref="U37" authorId="0" shapeId="0" xr:uid="{43F05F0E-5F81-4757-9C01-95D64BEEF312}">
      <text>
        <r>
          <rPr>
            <b/>
            <sz val="9"/>
            <color indexed="81"/>
            <rFont val="Tahoma"/>
            <family val="2"/>
          </rPr>
          <t>AP: Adverse Weather Time Not Worked</t>
        </r>
      </text>
    </comment>
    <comment ref="V37" authorId="0" shapeId="0" xr:uid="{2DC2ED3C-C9D8-4942-A354-2063E2DC7ED9}">
      <text>
        <r>
          <rPr>
            <b/>
            <sz val="9"/>
            <color indexed="81"/>
            <rFont val="Tahoma"/>
            <family val="2"/>
          </rPr>
          <t>AWLW: Adverse Weather Leave Without Pay</t>
        </r>
      </text>
    </comment>
    <comment ref="D48" authorId="0" shapeId="0" xr:uid="{886A48E7-D593-44AB-9257-EAE934F25DB7}">
      <text>
        <r>
          <rPr>
            <b/>
            <sz val="9"/>
            <color indexed="81"/>
            <rFont val="Tahoma"/>
            <family val="2"/>
          </rPr>
          <t>SP: Shift Pay</t>
        </r>
      </text>
    </comment>
    <comment ref="E48" authorId="0" shapeId="0" xr:uid="{EE671B69-9841-4749-A4EA-3B37DB65C18E}">
      <text>
        <r>
          <rPr>
            <b/>
            <sz val="9"/>
            <color indexed="81"/>
            <rFont val="Tahoma"/>
            <family val="2"/>
          </rPr>
          <t>HP: Holiday Premium Pay</t>
        </r>
      </text>
    </comment>
    <comment ref="F48" authorId="0" shapeId="0" xr:uid="{D87D3982-5585-4C5E-865F-E6FC37844CED}">
      <text>
        <r>
          <rPr>
            <b/>
            <sz val="9"/>
            <color indexed="81"/>
            <rFont val="Tahoma"/>
            <family val="2"/>
          </rPr>
          <t>OC: On Call Hours</t>
        </r>
      </text>
    </comment>
    <comment ref="G48" authorId="0" shapeId="0" xr:uid="{83770021-DD68-4F68-93FD-2A020D82398A}">
      <text>
        <r>
          <rPr>
            <b/>
            <sz val="9"/>
            <color indexed="81"/>
            <rFont val="Tahoma"/>
            <family val="2"/>
          </rPr>
          <t xml:space="preserve">CB1.5:Call Back at 1.5
CB1.0:Call Back at 1.0
</t>
        </r>
      </text>
    </comment>
    <comment ref="I48" authorId="0" shapeId="0" xr:uid="{DBE56B1F-119E-4909-81E7-FFF1DB619DFD}">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48" authorId="0" shapeId="0" xr:uid="{EC750D10-FEA5-4327-867A-EF610EE79997}">
      <text>
        <r>
          <rPr>
            <b/>
            <sz val="9"/>
            <color indexed="81"/>
            <rFont val="Tahoma"/>
            <family val="2"/>
          </rPr>
          <t>O: Overtime Earned</t>
        </r>
      </text>
    </comment>
    <comment ref="K48" authorId="0" shapeId="0" xr:uid="{BDBE2266-D3CD-496A-BC2C-0DEEA02E8743}">
      <text>
        <r>
          <rPr>
            <b/>
            <sz val="9"/>
            <color indexed="81"/>
            <rFont val="Tahoma"/>
            <family val="2"/>
          </rPr>
          <t>CU:Comp Time Used</t>
        </r>
      </text>
    </comment>
    <comment ref="L48" authorId="1" shapeId="0" xr:uid="{44B18ECB-FE79-4DC9-8471-CB22D7D13A4F}">
      <text>
        <r>
          <rPr>
            <b/>
            <sz val="9"/>
            <color indexed="81"/>
            <rFont val="Tahoma"/>
            <family val="2"/>
          </rPr>
          <t xml:space="preserve">V: Vacation 
</t>
        </r>
        <r>
          <rPr>
            <sz val="9"/>
            <color indexed="81"/>
            <rFont val="Tahoma"/>
            <family val="2"/>
          </rPr>
          <t xml:space="preserve">
</t>
        </r>
      </text>
    </comment>
    <comment ref="M48" authorId="0" shapeId="0" xr:uid="{ABCCA326-2F81-4BD7-B5DB-75C940B6D32D}">
      <text>
        <r>
          <rPr>
            <b/>
            <sz val="9"/>
            <color indexed="81"/>
            <rFont val="Tahoma"/>
            <family val="2"/>
          </rPr>
          <t>S: Sick</t>
        </r>
      </text>
    </comment>
    <comment ref="N48" authorId="0" shapeId="0" xr:uid="{A16EB167-19C9-408E-B303-231AC7B8476A}">
      <text>
        <r>
          <rPr>
            <b/>
            <sz val="9"/>
            <color indexed="81"/>
            <rFont val="Tahoma"/>
            <family val="2"/>
          </rPr>
          <t>CI:</t>
        </r>
        <r>
          <rPr>
            <sz val="9"/>
            <color indexed="81"/>
            <rFont val="Tahoma"/>
            <family val="2"/>
          </rPr>
          <t xml:space="preserve"> Community Involvment
</t>
        </r>
      </text>
    </comment>
    <comment ref="O48" authorId="0" shapeId="0" xr:uid="{C09C9CA4-4774-41F4-952C-B994AC50534B}">
      <text>
        <r>
          <rPr>
            <b/>
            <sz val="9"/>
            <color indexed="81"/>
            <rFont val="Tahoma"/>
            <family val="2"/>
          </rPr>
          <t>BL: Bonus Leave</t>
        </r>
      </text>
    </comment>
    <comment ref="P48" authorId="0" shapeId="0" xr:uid="{20E979C3-555B-4642-B0CB-8CD13FC73312}">
      <text>
        <r>
          <rPr>
            <b/>
            <sz val="9"/>
            <color indexed="81"/>
            <rFont val="Tahoma"/>
            <family val="2"/>
          </rPr>
          <t>H: Holiday.
When the university is closed on a holiday, mark the hours here.</t>
        </r>
      </text>
    </comment>
    <comment ref="Q48" authorId="1" shapeId="0" xr:uid="{5DA2FD51-FD5E-4CFC-A65E-87A0BBA799E5}">
      <text>
        <r>
          <rPr>
            <b/>
            <sz val="9"/>
            <color indexed="81"/>
            <rFont val="Tahoma"/>
            <family val="2"/>
          </rPr>
          <t>LW: LWOP
DR: Disaster Relief
M: Military
CL: Civil Leave
AL: Annual Special Leave
SALB: Annual Special Leave Bonus
EC: Emergency Closure
PPL: Paid Parental Leave
CSAL1:COVID-19 Special Administrative Leave - Childcare
CSAL2:COVID-19 Special Administrative Leave - Sick/Eldercare
CSAL3:COVID-19 Special Administrative Leave - Unable to Telework</t>
        </r>
      </text>
    </comment>
    <comment ref="T48" authorId="0" shapeId="0" xr:uid="{BA484755-8022-4703-B897-AAFA4B6D6982}">
      <text>
        <r>
          <rPr>
            <b/>
            <sz val="9"/>
            <color indexed="81"/>
            <rFont val="Tahoma"/>
            <family val="2"/>
          </rPr>
          <t>AM: Adverse Weather Makeup Hours
Indicate time worked that will be used to make up time taken off due to adverse weather.</t>
        </r>
      </text>
    </comment>
    <comment ref="U48" authorId="0" shapeId="0" xr:uid="{ABC50996-41BE-4452-A0F0-064A7D9DE85D}">
      <text>
        <r>
          <rPr>
            <b/>
            <sz val="9"/>
            <color indexed="81"/>
            <rFont val="Tahoma"/>
            <family val="2"/>
          </rPr>
          <t>AP: Adverse Weather Time Not Worked</t>
        </r>
      </text>
    </comment>
    <comment ref="V48" authorId="0" shapeId="0" xr:uid="{6458EF46-F8E3-4461-B170-6F0FBD2B8903}">
      <text>
        <r>
          <rPr>
            <b/>
            <sz val="9"/>
            <color indexed="81"/>
            <rFont val="Tahoma"/>
            <family val="2"/>
          </rPr>
          <t>AWLW: Adverse Weather Leave Without Pay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Sean Farrell</author>
    <author>Administrator</author>
  </authors>
  <commentList>
    <comment ref="D4" authorId="0" shapeId="0" xr:uid="{8C635E15-6942-4E08-A024-DCE83BF5BB5F}">
      <text>
        <r>
          <rPr>
            <b/>
            <sz val="9"/>
            <color indexed="81"/>
            <rFont val="Tahoma"/>
            <family val="2"/>
          </rPr>
          <t>SP: Shift Pay</t>
        </r>
      </text>
    </comment>
    <comment ref="E4" authorId="0" shapeId="0" xr:uid="{F6722DF4-94CA-44EF-A9D0-ED836AC7FF78}">
      <text>
        <r>
          <rPr>
            <b/>
            <sz val="9"/>
            <color indexed="81"/>
            <rFont val="Tahoma"/>
            <family val="2"/>
          </rPr>
          <t>HP: Holiday Premium Pay</t>
        </r>
      </text>
    </comment>
    <comment ref="F4" authorId="0" shapeId="0" xr:uid="{E622C6A3-F885-4FFD-9C39-C38E0DB749E6}">
      <text>
        <r>
          <rPr>
            <b/>
            <sz val="9"/>
            <color indexed="81"/>
            <rFont val="Tahoma"/>
            <family val="2"/>
          </rPr>
          <t>OC: On Call Hours</t>
        </r>
      </text>
    </comment>
    <comment ref="G4" authorId="0" shapeId="0" xr:uid="{F889AF4E-0693-40D2-AD56-A4D0EE786524}">
      <text>
        <r>
          <rPr>
            <b/>
            <sz val="9"/>
            <color indexed="81"/>
            <rFont val="Tahoma"/>
            <family val="2"/>
          </rPr>
          <t xml:space="preserve">CB1.5:Call Back at 1.5
CB1.0:Call Back at 1.0
</t>
        </r>
      </text>
    </comment>
    <comment ref="I4" authorId="0" shapeId="0" xr:uid="{0AB5D0F3-355C-4C99-B58B-AB453E4EB03A}">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4" authorId="0" shapeId="0" xr:uid="{147A3383-B3A2-4FC8-83AE-07DE0674A4C9}">
      <text>
        <r>
          <rPr>
            <b/>
            <sz val="9"/>
            <color indexed="81"/>
            <rFont val="Tahoma"/>
            <family val="2"/>
          </rPr>
          <t>O: Overtime Earned</t>
        </r>
      </text>
    </comment>
    <comment ref="K4" authorId="0" shapeId="0" xr:uid="{A397EB2D-59AE-4833-AE1A-21035D952342}">
      <text>
        <r>
          <rPr>
            <b/>
            <sz val="9"/>
            <color indexed="81"/>
            <rFont val="Tahoma"/>
            <family val="2"/>
          </rPr>
          <t>CU:Comp Time Used</t>
        </r>
      </text>
    </comment>
    <comment ref="L4" authorId="1" shapeId="0" xr:uid="{7A69E175-D412-4291-8A29-44C92D7B69E4}">
      <text>
        <r>
          <rPr>
            <b/>
            <sz val="9"/>
            <color indexed="81"/>
            <rFont val="Tahoma"/>
            <family val="2"/>
          </rPr>
          <t xml:space="preserve">V: Vacation 
</t>
        </r>
        <r>
          <rPr>
            <sz val="9"/>
            <color indexed="81"/>
            <rFont val="Tahoma"/>
            <family val="2"/>
          </rPr>
          <t xml:space="preserve">
</t>
        </r>
      </text>
    </comment>
    <comment ref="M4" authorId="0" shapeId="0" xr:uid="{F67FB161-35D9-458E-AFB4-B1178E9C03D7}">
      <text>
        <r>
          <rPr>
            <b/>
            <sz val="9"/>
            <color indexed="81"/>
            <rFont val="Tahoma"/>
            <family val="2"/>
          </rPr>
          <t>S: Sick</t>
        </r>
      </text>
    </comment>
    <comment ref="N4" authorId="0" shapeId="0" xr:uid="{D09BC467-DD2A-43D5-9473-B0F6CB96F607}">
      <text>
        <r>
          <rPr>
            <b/>
            <sz val="9"/>
            <color indexed="81"/>
            <rFont val="Tahoma"/>
            <family val="2"/>
          </rPr>
          <t>CI:</t>
        </r>
        <r>
          <rPr>
            <sz val="9"/>
            <color indexed="81"/>
            <rFont val="Tahoma"/>
            <family val="2"/>
          </rPr>
          <t xml:space="preserve"> Community Involvment
</t>
        </r>
      </text>
    </comment>
    <comment ref="O4" authorId="0" shapeId="0" xr:uid="{EFDA47CD-761F-4904-B2D5-A2B37376CF03}">
      <text>
        <r>
          <rPr>
            <b/>
            <sz val="9"/>
            <color indexed="81"/>
            <rFont val="Tahoma"/>
            <family val="2"/>
          </rPr>
          <t>BL: Bonus Leave</t>
        </r>
      </text>
    </comment>
    <comment ref="P4" authorId="0" shapeId="0" xr:uid="{7B4C30D9-206E-4432-95FE-B53F28C18326}">
      <text>
        <r>
          <rPr>
            <b/>
            <sz val="9"/>
            <color indexed="81"/>
            <rFont val="Tahoma"/>
            <family val="2"/>
          </rPr>
          <t>H: Holiday.
When the university is closed on a holiday, mark the hours here.</t>
        </r>
      </text>
    </comment>
    <comment ref="Q4" authorId="1" shapeId="0" xr:uid="{D6ACD223-5CEF-4814-B82D-472C94A850C2}">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
B183: Bereavement Leave</t>
        </r>
      </text>
    </comment>
    <comment ref="T4" authorId="0" shapeId="0" xr:uid="{DED120AC-A881-4C1F-8999-004E43D76360}">
      <text>
        <r>
          <rPr>
            <b/>
            <sz val="9"/>
            <color indexed="81"/>
            <rFont val="Tahoma"/>
            <family val="2"/>
          </rPr>
          <t>AM: Adverse Weather Makeup Hours
Indicate time worked that will be used to make up time taken off due to adverse weather.</t>
        </r>
      </text>
    </comment>
    <comment ref="U4" authorId="0" shapeId="0" xr:uid="{0F7E484E-8DB9-4DC9-B3B6-21B814A224E3}">
      <text>
        <r>
          <rPr>
            <b/>
            <sz val="9"/>
            <color indexed="81"/>
            <rFont val="Tahoma"/>
            <family val="2"/>
          </rPr>
          <t>AP: Adverse Weather Time Not Worked</t>
        </r>
      </text>
    </comment>
    <comment ref="V4" authorId="0" shapeId="0" xr:uid="{7DBB7F81-F3EF-4A19-B05D-030D2E78EDD9}">
      <text>
        <r>
          <rPr>
            <b/>
            <sz val="9"/>
            <color indexed="81"/>
            <rFont val="Tahoma"/>
            <family val="2"/>
          </rPr>
          <t>AWLW: Adverse Weather Leave Without Pay</t>
        </r>
      </text>
    </comment>
    <comment ref="D15" authorId="0" shapeId="0" xr:uid="{0F35D3D5-442B-463F-BE55-EE7A7B0FB71C}">
      <text>
        <r>
          <rPr>
            <b/>
            <sz val="9"/>
            <color indexed="81"/>
            <rFont val="Tahoma"/>
            <family val="2"/>
          </rPr>
          <t>SP: Shift Pay</t>
        </r>
      </text>
    </comment>
    <comment ref="E15" authorId="0" shapeId="0" xr:uid="{AC439C9B-FDE6-4813-ABC3-BE442F174830}">
      <text>
        <r>
          <rPr>
            <b/>
            <sz val="9"/>
            <color indexed="81"/>
            <rFont val="Tahoma"/>
            <family val="2"/>
          </rPr>
          <t>HP: Holiday Premium Pay</t>
        </r>
      </text>
    </comment>
    <comment ref="F15" authorId="0" shapeId="0" xr:uid="{EC36073E-71ED-4096-A93F-218C40AFCC4F}">
      <text>
        <r>
          <rPr>
            <b/>
            <sz val="9"/>
            <color indexed="81"/>
            <rFont val="Tahoma"/>
            <family val="2"/>
          </rPr>
          <t>OC: On Call Hours</t>
        </r>
      </text>
    </comment>
    <comment ref="G15" authorId="0" shapeId="0" xr:uid="{F904D435-3050-425E-966F-E7FB9BD530ED}">
      <text>
        <r>
          <rPr>
            <b/>
            <sz val="9"/>
            <color indexed="81"/>
            <rFont val="Tahoma"/>
            <family val="2"/>
          </rPr>
          <t xml:space="preserve">CB1.5:Call Back at 1.5
CB1.0:Call Back at 1.0
</t>
        </r>
      </text>
    </comment>
    <comment ref="I15" authorId="0" shapeId="0" xr:uid="{264D3B7C-FCDB-4920-B6A3-201E45D686D0}">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15" authorId="0" shapeId="0" xr:uid="{9C6B9606-6B3E-4025-866D-C877E3586999}">
      <text>
        <r>
          <rPr>
            <b/>
            <sz val="9"/>
            <color indexed="81"/>
            <rFont val="Tahoma"/>
            <family val="2"/>
          </rPr>
          <t>O: Overtime Earned</t>
        </r>
      </text>
    </comment>
    <comment ref="K15" authorId="0" shapeId="0" xr:uid="{D9D8B5CD-EA8E-4DBF-A506-AFC090B54AA4}">
      <text>
        <r>
          <rPr>
            <b/>
            <sz val="9"/>
            <color indexed="81"/>
            <rFont val="Tahoma"/>
            <family val="2"/>
          </rPr>
          <t>CU:Comp Time Used</t>
        </r>
      </text>
    </comment>
    <comment ref="L15" authorId="1" shapeId="0" xr:uid="{129EC93F-8BEA-4354-8B3C-A021604CE4F0}">
      <text>
        <r>
          <rPr>
            <b/>
            <sz val="9"/>
            <color indexed="81"/>
            <rFont val="Tahoma"/>
            <family val="2"/>
          </rPr>
          <t xml:space="preserve">V: Vacation 
</t>
        </r>
        <r>
          <rPr>
            <sz val="9"/>
            <color indexed="81"/>
            <rFont val="Tahoma"/>
            <family val="2"/>
          </rPr>
          <t xml:space="preserve">
</t>
        </r>
      </text>
    </comment>
    <comment ref="M15" authorId="0" shapeId="0" xr:uid="{4909C56A-E990-44CD-B5EC-D247B054C10E}">
      <text>
        <r>
          <rPr>
            <b/>
            <sz val="9"/>
            <color indexed="81"/>
            <rFont val="Tahoma"/>
            <family val="2"/>
          </rPr>
          <t>S: Sick</t>
        </r>
      </text>
    </comment>
    <comment ref="N15" authorId="0" shapeId="0" xr:uid="{2ED15CFB-2682-4134-BA66-2D549E1D5587}">
      <text>
        <r>
          <rPr>
            <b/>
            <sz val="9"/>
            <color indexed="81"/>
            <rFont val="Tahoma"/>
            <family val="2"/>
          </rPr>
          <t>CI:</t>
        </r>
        <r>
          <rPr>
            <sz val="9"/>
            <color indexed="81"/>
            <rFont val="Tahoma"/>
            <family val="2"/>
          </rPr>
          <t xml:space="preserve"> Community Involvment
</t>
        </r>
      </text>
    </comment>
    <comment ref="O15" authorId="0" shapeId="0" xr:uid="{5EF17D65-0784-4E9A-A96A-F7873253B854}">
      <text>
        <r>
          <rPr>
            <b/>
            <sz val="9"/>
            <color indexed="81"/>
            <rFont val="Tahoma"/>
            <family val="2"/>
          </rPr>
          <t>BL: Bonus Leave</t>
        </r>
      </text>
    </comment>
    <comment ref="P15" authorId="0" shapeId="0" xr:uid="{DC49B393-C026-4D21-82FA-050E184908C9}">
      <text>
        <r>
          <rPr>
            <b/>
            <sz val="9"/>
            <color indexed="81"/>
            <rFont val="Tahoma"/>
            <family val="2"/>
          </rPr>
          <t>H: Holiday.
When the university is closed on a holiday, mark the hours here.</t>
        </r>
      </text>
    </comment>
    <comment ref="Q15" authorId="1" shapeId="0" xr:uid="{EB986D2F-331D-46C4-AC1F-E81A1D203BE0}">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
B183: Bereavement Leave</t>
        </r>
      </text>
    </comment>
    <comment ref="T15" authorId="0" shapeId="0" xr:uid="{BC9DDE1A-7906-4B1E-A60A-D6715B1DB203}">
      <text>
        <r>
          <rPr>
            <b/>
            <sz val="9"/>
            <color indexed="81"/>
            <rFont val="Tahoma"/>
            <family val="2"/>
          </rPr>
          <t>AM: Adverse Weather Makeup Hours
Indicate time worked that will be used to make up time taken off due to adverse weather.</t>
        </r>
      </text>
    </comment>
    <comment ref="U15" authorId="0" shapeId="0" xr:uid="{CA06F088-0AC7-452D-A3AE-C85123BE5791}">
      <text>
        <r>
          <rPr>
            <b/>
            <sz val="9"/>
            <color indexed="81"/>
            <rFont val="Tahoma"/>
            <family val="2"/>
          </rPr>
          <t>AP: Adverse Weather Time Not Worked</t>
        </r>
      </text>
    </comment>
    <comment ref="V15" authorId="0" shapeId="0" xr:uid="{14E1FEEE-8280-4A38-A3D4-5ECA851409AF}">
      <text>
        <r>
          <rPr>
            <b/>
            <sz val="9"/>
            <color indexed="81"/>
            <rFont val="Tahoma"/>
            <family val="2"/>
          </rPr>
          <t>AWLW: Adverse Weather Leave Without Pay</t>
        </r>
      </text>
    </comment>
    <comment ref="D26" authorId="0" shapeId="0" xr:uid="{FF68058A-7FD1-4555-81E3-55CFD9DD3475}">
      <text>
        <r>
          <rPr>
            <b/>
            <sz val="9"/>
            <color indexed="81"/>
            <rFont val="Tahoma"/>
            <family val="2"/>
          </rPr>
          <t>SP: Shift Pay</t>
        </r>
      </text>
    </comment>
    <comment ref="E26" authorId="0" shapeId="0" xr:uid="{5026D7BE-0289-4088-ADA5-12F54EE1FD4B}">
      <text>
        <r>
          <rPr>
            <b/>
            <sz val="9"/>
            <color indexed="81"/>
            <rFont val="Tahoma"/>
            <family val="2"/>
          </rPr>
          <t>HP: Holiday Premium Pay</t>
        </r>
      </text>
    </comment>
    <comment ref="F26" authorId="0" shapeId="0" xr:uid="{C7C9A7E0-C4B6-47B1-B26B-B0D90B9757E1}">
      <text>
        <r>
          <rPr>
            <b/>
            <sz val="9"/>
            <color indexed="81"/>
            <rFont val="Tahoma"/>
            <family val="2"/>
          </rPr>
          <t>OC: On Call Hours</t>
        </r>
      </text>
    </comment>
    <comment ref="G26" authorId="0" shapeId="0" xr:uid="{C3B23F27-90C1-4C0C-8846-004F1305D9AD}">
      <text>
        <r>
          <rPr>
            <b/>
            <sz val="9"/>
            <color indexed="81"/>
            <rFont val="Tahoma"/>
            <family val="2"/>
          </rPr>
          <t xml:space="preserve">CB1.5:Call Back at 1.5
CB1.0:Call Back at 1.0
</t>
        </r>
      </text>
    </comment>
    <comment ref="I26" authorId="0" shapeId="0" xr:uid="{A5BD0840-502C-4F09-9ED9-16DE74CA8530}">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26" authorId="0" shapeId="0" xr:uid="{3F85C7DA-A696-47B6-B4F0-005C9B51D373}">
      <text>
        <r>
          <rPr>
            <b/>
            <sz val="9"/>
            <color indexed="81"/>
            <rFont val="Tahoma"/>
            <family val="2"/>
          </rPr>
          <t>O: Overtime Earned</t>
        </r>
      </text>
    </comment>
    <comment ref="K26" authorId="0" shapeId="0" xr:uid="{38E22C0D-558D-4055-84FA-C3AF951CD85E}">
      <text>
        <r>
          <rPr>
            <b/>
            <sz val="9"/>
            <color indexed="81"/>
            <rFont val="Tahoma"/>
            <family val="2"/>
          </rPr>
          <t>CU:Comp Time Used</t>
        </r>
      </text>
    </comment>
    <comment ref="L26" authorId="1" shapeId="0" xr:uid="{AEA095A5-6AD7-4F48-8B14-B4E91A51DACC}">
      <text>
        <r>
          <rPr>
            <b/>
            <sz val="9"/>
            <color indexed="81"/>
            <rFont val="Tahoma"/>
            <family val="2"/>
          </rPr>
          <t xml:space="preserve">V: Vacation 
</t>
        </r>
        <r>
          <rPr>
            <sz val="9"/>
            <color indexed="81"/>
            <rFont val="Tahoma"/>
            <family val="2"/>
          </rPr>
          <t xml:space="preserve">
</t>
        </r>
      </text>
    </comment>
    <comment ref="M26" authorId="0" shapeId="0" xr:uid="{FFDFAA7B-31EC-4384-BA1E-8302E4032796}">
      <text>
        <r>
          <rPr>
            <b/>
            <sz val="9"/>
            <color indexed="81"/>
            <rFont val="Tahoma"/>
            <family val="2"/>
          </rPr>
          <t>S: Sick</t>
        </r>
      </text>
    </comment>
    <comment ref="N26" authorId="0" shapeId="0" xr:uid="{EEFDEE13-8652-4C33-8F94-CE5557E23173}">
      <text>
        <r>
          <rPr>
            <b/>
            <sz val="9"/>
            <color indexed="81"/>
            <rFont val="Tahoma"/>
            <family val="2"/>
          </rPr>
          <t>CI:</t>
        </r>
        <r>
          <rPr>
            <sz val="9"/>
            <color indexed="81"/>
            <rFont val="Tahoma"/>
            <family val="2"/>
          </rPr>
          <t xml:space="preserve"> Community Involvment
</t>
        </r>
      </text>
    </comment>
    <comment ref="O26" authorId="0" shapeId="0" xr:uid="{DD207DCC-52AF-4A70-A666-B2F9C03B1743}">
      <text>
        <r>
          <rPr>
            <b/>
            <sz val="9"/>
            <color indexed="81"/>
            <rFont val="Tahoma"/>
            <family val="2"/>
          </rPr>
          <t>BL: Bonus Leave</t>
        </r>
      </text>
    </comment>
    <comment ref="P26" authorId="0" shapeId="0" xr:uid="{EA560EE3-E305-49C6-9D84-C7DAC38979C3}">
      <text>
        <r>
          <rPr>
            <b/>
            <sz val="9"/>
            <color indexed="81"/>
            <rFont val="Tahoma"/>
            <family val="2"/>
          </rPr>
          <t>H: Holiday.
When the university is closed on a holiday, mark the hours here.</t>
        </r>
      </text>
    </comment>
    <comment ref="Q26" authorId="1" shapeId="0" xr:uid="{4EF48FDD-BF34-4AF9-A4AA-2490758AF08D}">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
B183: Bereavement Leave</t>
        </r>
      </text>
    </comment>
    <comment ref="T26" authorId="0" shapeId="0" xr:uid="{FE529075-B2A8-49BE-8765-D68E7B2E7F59}">
      <text>
        <r>
          <rPr>
            <b/>
            <sz val="9"/>
            <color indexed="81"/>
            <rFont val="Tahoma"/>
            <family val="2"/>
          </rPr>
          <t>AM: Adverse Weather Makeup Hours
Indicate time worked that will be used to make up time taken off due to adverse weather.</t>
        </r>
      </text>
    </comment>
    <comment ref="U26" authorId="0" shapeId="0" xr:uid="{EF103BF6-1D75-4C89-BF63-5DC1CBCFCE2B}">
      <text>
        <r>
          <rPr>
            <b/>
            <sz val="9"/>
            <color indexed="81"/>
            <rFont val="Tahoma"/>
            <family val="2"/>
          </rPr>
          <t>AP: Adverse Weather Time Not Worked</t>
        </r>
      </text>
    </comment>
    <comment ref="V26" authorId="0" shapeId="0" xr:uid="{117256B9-272E-49DD-BDAD-927EA0513F0A}">
      <text>
        <r>
          <rPr>
            <b/>
            <sz val="9"/>
            <color indexed="81"/>
            <rFont val="Tahoma"/>
            <family val="2"/>
          </rPr>
          <t>AWLW: Adverse Weather Leave Without Pay</t>
        </r>
      </text>
    </comment>
    <comment ref="D37" authorId="0" shapeId="0" xr:uid="{1F5ABBE6-C34A-4E2A-9791-C5A29518E2B0}">
      <text>
        <r>
          <rPr>
            <b/>
            <sz val="9"/>
            <color indexed="81"/>
            <rFont val="Tahoma"/>
            <family val="2"/>
          </rPr>
          <t>SP: Shift Pay</t>
        </r>
      </text>
    </comment>
    <comment ref="E37" authorId="0" shapeId="0" xr:uid="{4F0F4B63-6CBF-43FD-997B-CCA55F9E5050}">
      <text>
        <r>
          <rPr>
            <b/>
            <sz val="9"/>
            <color indexed="81"/>
            <rFont val="Tahoma"/>
            <family val="2"/>
          </rPr>
          <t>HP: Holiday Premium Pay</t>
        </r>
      </text>
    </comment>
    <comment ref="F37" authorId="0" shapeId="0" xr:uid="{656D6281-5CDF-4644-A0EC-BF11592B126F}">
      <text>
        <r>
          <rPr>
            <b/>
            <sz val="9"/>
            <color indexed="81"/>
            <rFont val="Tahoma"/>
            <family val="2"/>
          </rPr>
          <t>OC: On Call Hours</t>
        </r>
      </text>
    </comment>
    <comment ref="G37" authorId="0" shapeId="0" xr:uid="{58BBFE7D-31D2-4482-A97A-41416621F377}">
      <text>
        <r>
          <rPr>
            <b/>
            <sz val="9"/>
            <color indexed="81"/>
            <rFont val="Tahoma"/>
            <family val="2"/>
          </rPr>
          <t xml:space="preserve">CB1.5:Call Back at 1.5
CB1.0:Call Back at 1.0
</t>
        </r>
      </text>
    </comment>
    <comment ref="I37" authorId="0" shapeId="0" xr:uid="{8D44F60A-D342-4667-9DD0-9AC4431EDA30}">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37" authorId="0" shapeId="0" xr:uid="{A6727128-98E3-4C9B-8DB3-8B42B61A01CF}">
      <text>
        <r>
          <rPr>
            <b/>
            <sz val="9"/>
            <color indexed="81"/>
            <rFont val="Tahoma"/>
            <family val="2"/>
          </rPr>
          <t>O: Overtime Earned</t>
        </r>
      </text>
    </comment>
    <comment ref="K37" authorId="0" shapeId="0" xr:uid="{C6011D41-E4F0-43E2-A01B-8A117044C6D3}">
      <text>
        <r>
          <rPr>
            <b/>
            <sz val="9"/>
            <color indexed="81"/>
            <rFont val="Tahoma"/>
            <family val="2"/>
          </rPr>
          <t>CU:Comp Time Used</t>
        </r>
      </text>
    </comment>
    <comment ref="L37" authorId="1" shapeId="0" xr:uid="{02C16871-0A22-45CF-8DEB-EF4635EF465F}">
      <text>
        <r>
          <rPr>
            <b/>
            <sz val="9"/>
            <color indexed="81"/>
            <rFont val="Tahoma"/>
            <family val="2"/>
          </rPr>
          <t xml:space="preserve">V: Vacation 
</t>
        </r>
        <r>
          <rPr>
            <sz val="9"/>
            <color indexed="81"/>
            <rFont val="Tahoma"/>
            <family val="2"/>
          </rPr>
          <t xml:space="preserve">
</t>
        </r>
      </text>
    </comment>
    <comment ref="M37" authorId="0" shapeId="0" xr:uid="{75C0BD27-9865-47C1-BDD5-2E8B98C19196}">
      <text>
        <r>
          <rPr>
            <b/>
            <sz val="9"/>
            <color indexed="81"/>
            <rFont val="Tahoma"/>
            <family val="2"/>
          </rPr>
          <t>S: Sick</t>
        </r>
      </text>
    </comment>
    <comment ref="N37" authorId="0" shapeId="0" xr:uid="{F5BEDEE5-A39A-407B-8A91-EF710D3F2304}">
      <text>
        <r>
          <rPr>
            <b/>
            <sz val="9"/>
            <color indexed="81"/>
            <rFont val="Tahoma"/>
            <family val="2"/>
          </rPr>
          <t>CI:</t>
        </r>
        <r>
          <rPr>
            <sz val="9"/>
            <color indexed="81"/>
            <rFont val="Tahoma"/>
            <family val="2"/>
          </rPr>
          <t xml:space="preserve"> Community Involvment
</t>
        </r>
      </text>
    </comment>
    <comment ref="O37" authorId="0" shapeId="0" xr:uid="{FCD15A2B-1B29-4E1E-9411-A7ADFD19ECC2}">
      <text>
        <r>
          <rPr>
            <b/>
            <sz val="9"/>
            <color indexed="81"/>
            <rFont val="Tahoma"/>
            <family val="2"/>
          </rPr>
          <t>BL: Bonus Leave</t>
        </r>
      </text>
    </comment>
    <comment ref="P37" authorId="0" shapeId="0" xr:uid="{0EA87518-4815-4AEB-AEC0-E66AB909603B}">
      <text>
        <r>
          <rPr>
            <b/>
            <sz val="9"/>
            <color indexed="81"/>
            <rFont val="Tahoma"/>
            <family val="2"/>
          </rPr>
          <t>H: Holiday.
When the university is closed on a holiday, mark the hours here.</t>
        </r>
      </text>
    </comment>
    <comment ref="Q37" authorId="1" shapeId="0" xr:uid="{4D696360-6AD8-4B94-8DF4-3ECD099ACA2D}">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
B183: Bereavement Leave</t>
        </r>
      </text>
    </comment>
    <comment ref="T37" authorId="0" shapeId="0" xr:uid="{A36DAB9C-E260-4187-A8E2-052159940CF9}">
      <text>
        <r>
          <rPr>
            <b/>
            <sz val="9"/>
            <color indexed="81"/>
            <rFont val="Tahoma"/>
            <family val="2"/>
          </rPr>
          <t>AM: Adverse Weather Makeup Hours
Indicate time worked that will be used to make up time taken off due to adverse weather.</t>
        </r>
      </text>
    </comment>
    <comment ref="U37" authorId="0" shapeId="0" xr:uid="{2ADDC398-6B29-4DCA-AF7D-4539CE952FEF}">
      <text>
        <r>
          <rPr>
            <b/>
            <sz val="9"/>
            <color indexed="81"/>
            <rFont val="Tahoma"/>
            <family val="2"/>
          </rPr>
          <t>AP: Adverse Weather Time Not Worked</t>
        </r>
      </text>
    </comment>
    <comment ref="V37" authorId="0" shapeId="0" xr:uid="{3E6EDF24-87E6-4128-84D3-D832F61E12DC}">
      <text>
        <r>
          <rPr>
            <b/>
            <sz val="9"/>
            <color indexed="81"/>
            <rFont val="Tahoma"/>
            <family val="2"/>
          </rPr>
          <t>AWLW: Adverse Weather Leave Without Pay</t>
        </r>
      </text>
    </comment>
    <comment ref="D48" authorId="0" shapeId="0" xr:uid="{475183A0-663B-4865-96CF-8BB5AD31F00A}">
      <text>
        <r>
          <rPr>
            <b/>
            <sz val="9"/>
            <color indexed="81"/>
            <rFont val="Tahoma"/>
            <family val="2"/>
          </rPr>
          <t>SP: Shift Pay</t>
        </r>
      </text>
    </comment>
    <comment ref="E48" authorId="0" shapeId="0" xr:uid="{48AE75DF-C490-4E97-840B-C24241AC0DD8}">
      <text>
        <r>
          <rPr>
            <b/>
            <sz val="9"/>
            <color indexed="81"/>
            <rFont val="Tahoma"/>
            <family val="2"/>
          </rPr>
          <t>HP: Holiday Premium Pay</t>
        </r>
      </text>
    </comment>
    <comment ref="F48" authorId="0" shapeId="0" xr:uid="{74276EBF-CE37-4FD7-B8B4-F577596B86E0}">
      <text>
        <r>
          <rPr>
            <b/>
            <sz val="9"/>
            <color indexed="81"/>
            <rFont val="Tahoma"/>
            <family val="2"/>
          </rPr>
          <t>OC: On Call Hours</t>
        </r>
      </text>
    </comment>
    <comment ref="G48" authorId="0" shapeId="0" xr:uid="{52D2BB91-3161-4130-A873-271C6977C248}">
      <text>
        <r>
          <rPr>
            <b/>
            <sz val="9"/>
            <color indexed="81"/>
            <rFont val="Tahoma"/>
            <family val="2"/>
          </rPr>
          <t xml:space="preserve">CB1.5:Call Back at 1.5
CB1.0:Call Back at 1.0
</t>
        </r>
      </text>
    </comment>
    <comment ref="I48" authorId="0" shapeId="0" xr:uid="{6CD6A22D-EC04-413C-9A45-E0C25D0E35E6}">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48" authorId="0" shapeId="0" xr:uid="{9CED52BD-BB0E-4E27-9EB6-41C72400B6F7}">
      <text>
        <r>
          <rPr>
            <b/>
            <sz val="9"/>
            <color indexed="81"/>
            <rFont val="Tahoma"/>
            <family val="2"/>
          </rPr>
          <t>O: Overtime Earned</t>
        </r>
      </text>
    </comment>
    <comment ref="K48" authorId="0" shapeId="0" xr:uid="{E2853E92-55BD-44E4-A61E-E7D321749F3A}">
      <text>
        <r>
          <rPr>
            <b/>
            <sz val="9"/>
            <color indexed="81"/>
            <rFont val="Tahoma"/>
            <family val="2"/>
          </rPr>
          <t>CU:Comp Time Used</t>
        </r>
      </text>
    </comment>
    <comment ref="L48" authorId="1" shapeId="0" xr:uid="{3C0E7584-162E-49F8-A5F9-BF6F186A21BE}">
      <text>
        <r>
          <rPr>
            <b/>
            <sz val="9"/>
            <color indexed="81"/>
            <rFont val="Tahoma"/>
            <family val="2"/>
          </rPr>
          <t xml:space="preserve">V: Vacation 
</t>
        </r>
        <r>
          <rPr>
            <sz val="9"/>
            <color indexed="81"/>
            <rFont val="Tahoma"/>
            <family val="2"/>
          </rPr>
          <t xml:space="preserve">
</t>
        </r>
      </text>
    </comment>
    <comment ref="M48" authorId="0" shapeId="0" xr:uid="{D2213B89-767D-4A6C-8E21-0BC1A1496B9F}">
      <text>
        <r>
          <rPr>
            <b/>
            <sz val="9"/>
            <color indexed="81"/>
            <rFont val="Tahoma"/>
            <family val="2"/>
          </rPr>
          <t>S: Sick</t>
        </r>
      </text>
    </comment>
    <comment ref="N48" authorId="0" shapeId="0" xr:uid="{C2D5AEE5-9F42-4E0F-9453-001806CFE63C}">
      <text>
        <r>
          <rPr>
            <b/>
            <sz val="9"/>
            <color indexed="81"/>
            <rFont val="Tahoma"/>
            <family val="2"/>
          </rPr>
          <t>CI:</t>
        </r>
        <r>
          <rPr>
            <sz val="9"/>
            <color indexed="81"/>
            <rFont val="Tahoma"/>
            <family val="2"/>
          </rPr>
          <t xml:space="preserve"> Community Involvment
</t>
        </r>
      </text>
    </comment>
    <comment ref="O48" authorId="0" shapeId="0" xr:uid="{D3D0D791-6716-48F0-A35E-5DA2D3BAF977}">
      <text>
        <r>
          <rPr>
            <b/>
            <sz val="9"/>
            <color indexed="81"/>
            <rFont val="Tahoma"/>
            <family val="2"/>
          </rPr>
          <t>BL: Bonus Leave</t>
        </r>
      </text>
    </comment>
    <comment ref="P48" authorId="0" shapeId="0" xr:uid="{3C820323-3895-45C4-A4B0-620895E1D7B8}">
      <text>
        <r>
          <rPr>
            <b/>
            <sz val="9"/>
            <color indexed="81"/>
            <rFont val="Tahoma"/>
            <family val="2"/>
          </rPr>
          <t>H: Holiday.
When the university is closed on a holiday, mark the hours here.</t>
        </r>
      </text>
    </comment>
    <comment ref="Q48" authorId="1" shapeId="0" xr:uid="{1A68E397-D8F1-4645-9212-18A58BC65BE5}">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t>
        </r>
      </text>
    </comment>
    <comment ref="T48" authorId="0" shapeId="0" xr:uid="{7651A0AB-FD9A-466E-A9BF-AFCF0BBC86E9}">
      <text>
        <r>
          <rPr>
            <b/>
            <sz val="9"/>
            <color indexed="81"/>
            <rFont val="Tahoma"/>
            <family val="2"/>
          </rPr>
          <t>AM: Adverse Weather Makeup Hours
Indicate time worked that will be used to make up time taken off due to adverse weather.</t>
        </r>
      </text>
    </comment>
    <comment ref="U48" authorId="0" shapeId="0" xr:uid="{2F791C23-E4EF-4F69-B323-259CF259F981}">
      <text>
        <r>
          <rPr>
            <b/>
            <sz val="9"/>
            <color indexed="81"/>
            <rFont val="Tahoma"/>
            <family val="2"/>
          </rPr>
          <t>AP: Adverse Weather Time Not Worked</t>
        </r>
      </text>
    </comment>
    <comment ref="V48" authorId="0" shapeId="0" xr:uid="{463D47AD-A9FD-4A1F-9E86-E9B40A012ADB}">
      <text>
        <r>
          <rPr>
            <b/>
            <sz val="9"/>
            <color indexed="81"/>
            <rFont val="Tahoma"/>
            <family val="2"/>
          </rPr>
          <t>AWLW: Adverse Weather Leave Without Pay</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Sean Farrell</author>
    <author>Administrator</author>
  </authors>
  <commentList>
    <comment ref="D4" authorId="0" shapeId="0" xr:uid="{4D8FC628-E23E-4D54-9B39-E8BB1F9AAA14}">
      <text>
        <r>
          <rPr>
            <b/>
            <sz val="9"/>
            <color indexed="81"/>
            <rFont val="Tahoma"/>
            <family val="2"/>
          </rPr>
          <t>SP: Shift Pay</t>
        </r>
      </text>
    </comment>
    <comment ref="E4" authorId="0" shapeId="0" xr:uid="{D0E0BD8F-5BE9-45B5-8A3F-1100C9C2C433}">
      <text>
        <r>
          <rPr>
            <b/>
            <sz val="9"/>
            <color indexed="81"/>
            <rFont val="Tahoma"/>
            <family val="2"/>
          </rPr>
          <t>HP: Holiday Premium Pay</t>
        </r>
      </text>
    </comment>
    <comment ref="F4" authorId="0" shapeId="0" xr:uid="{D068DE1B-CD67-4DDC-95EC-02CAAACF186C}">
      <text>
        <r>
          <rPr>
            <b/>
            <sz val="9"/>
            <color indexed="81"/>
            <rFont val="Tahoma"/>
            <family val="2"/>
          </rPr>
          <t>OC: On Call Hours</t>
        </r>
      </text>
    </comment>
    <comment ref="G4" authorId="0" shapeId="0" xr:uid="{9BDA55C9-276E-404F-A4A6-1CB721BAFD42}">
      <text>
        <r>
          <rPr>
            <b/>
            <sz val="9"/>
            <color indexed="81"/>
            <rFont val="Tahoma"/>
            <family val="2"/>
          </rPr>
          <t xml:space="preserve">CB1.5:Call Back at 1.5
CB1.0:Call Back at 1.0
</t>
        </r>
      </text>
    </comment>
    <comment ref="I4" authorId="0" shapeId="0" xr:uid="{5D144417-E4B9-4EC7-BEEA-34121EE63F1C}">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4" authorId="0" shapeId="0" xr:uid="{A4DA1E5D-FF2F-426B-8768-1FFE931F9BC7}">
      <text>
        <r>
          <rPr>
            <b/>
            <sz val="9"/>
            <color indexed="81"/>
            <rFont val="Tahoma"/>
            <family val="2"/>
          </rPr>
          <t>O: Overtime Earned</t>
        </r>
      </text>
    </comment>
    <comment ref="K4" authorId="0" shapeId="0" xr:uid="{C2EEC67E-838A-4CC4-A494-88F47467485E}">
      <text>
        <r>
          <rPr>
            <b/>
            <sz val="9"/>
            <color indexed="81"/>
            <rFont val="Tahoma"/>
            <family val="2"/>
          </rPr>
          <t>CU:Comp Time Used</t>
        </r>
      </text>
    </comment>
    <comment ref="L4" authorId="1" shapeId="0" xr:uid="{8156E840-C12C-4B14-AD17-2A5B4EE1A62C}">
      <text>
        <r>
          <rPr>
            <b/>
            <sz val="9"/>
            <color indexed="81"/>
            <rFont val="Tahoma"/>
            <family val="2"/>
          </rPr>
          <t xml:space="preserve">V: Vacation 
</t>
        </r>
        <r>
          <rPr>
            <sz val="9"/>
            <color indexed="81"/>
            <rFont val="Tahoma"/>
            <family val="2"/>
          </rPr>
          <t xml:space="preserve">
</t>
        </r>
      </text>
    </comment>
    <comment ref="M4" authorId="0" shapeId="0" xr:uid="{155C4D7D-639E-4A5F-9713-B23FCA2FAA63}">
      <text>
        <r>
          <rPr>
            <b/>
            <sz val="9"/>
            <color indexed="81"/>
            <rFont val="Tahoma"/>
            <family val="2"/>
          </rPr>
          <t>S: Sick</t>
        </r>
      </text>
    </comment>
    <comment ref="N4" authorId="0" shapeId="0" xr:uid="{B96F799A-6B90-4656-9D4E-1F63C86AD7A4}">
      <text>
        <r>
          <rPr>
            <b/>
            <sz val="9"/>
            <color indexed="81"/>
            <rFont val="Tahoma"/>
            <family val="2"/>
          </rPr>
          <t>CI:</t>
        </r>
        <r>
          <rPr>
            <sz val="9"/>
            <color indexed="81"/>
            <rFont val="Tahoma"/>
            <family val="2"/>
          </rPr>
          <t xml:space="preserve"> Community Involvment
</t>
        </r>
      </text>
    </comment>
    <comment ref="O4" authorId="0" shapeId="0" xr:uid="{91125185-7660-4F00-9449-833279F4B51C}">
      <text>
        <r>
          <rPr>
            <b/>
            <sz val="9"/>
            <color indexed="81"/>
            <rFont val="Tahoma"/>
            <family val="2"/>
          </rPr>
          <t>BL: Bonus Leave</t>
        </r>
      </text>
    </comment>
    <comment ref="P4" authorId="0" shapeId="0" xr:uid="{90ED1072-493A-4C38-81BF-46B87461386F}">
      <text>
        <r>
          <rPr>
            <b/>
            <sz val="9"/>
            <color indexed="81"/>
            <rFont val="Tahoma"/>
            <family val="2"/>
          </rPr>
          <t>H: Holiday.
When the university is closed on a holiday, mark the hours here.</t>
        </r>
      </text>
    </comment>
    <comment ref="Q4" authorId="1" shapeId="0" xr:uid="{EE36D4DC-7DA9-4A81-AFBC-3E954F996849}">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
B183: Bereavement Leave</t>
        </r>
      </text>
    </comment>
    <comment ref="T4" authorId="0" shapeId="0" xr:uid="{4BE6008D-FB95-44E9-85C2-20B7DAF1F44E}">
      <text>
        <r>
          <rPr>
            <b/>
            <sz val="9"/>
            <color indexed="81"/>
            <rFont val="Tahoma"/>
            <family val="2"/>
          </rPr>
          <t>AM: Adverse Weather Makeup Hours
Indicate time worked that will be used to make up time taken off due to adverse weather.</t>
        </r>
      </text>
    </comment>
    <comment ref="U4" authorId="0" shapeId="0" xr:uid="{DE90C619-B64B-43E3-9C21-359BF7656E87}">
      <text>
        <r>
          <rPr>
            <b/>
            <sz val="9"/>
            <color indexed="81"/>
            <rFont val="Tahoma"/>
            <family val="2"/>
          </rPr>
          <t>AP: Adverse Weather Time Not Worked</t>
        </r>
      </text>
    </comment>
    <comment ref="V4" authorId="0" shapeId="0" xr:uid="{99055ACE-1B6A-48A4-8F2A-66CC112DAFC9}">
      <text>
        <r>
          <rPr>
            <b/>
            <sz val="9"/>
            <color indexed="81"/>
            <rFont val="Tahoma"/>
            <family val="2"/>
          </rPr>
          <t>AWLW: Adverse Weather Leave Without Pay</t>
        </r>
      </text>
    </comment>
    <comment ref="D15" authorId="0" shapeId="0" xr:uid="{E26C8C01-A763-48D6-98FC-E0AC85FBFB04}">
      <text>
        <r>
          <rPr>
            <b/>
            <sz val="9"/>
            <color indexed="81"/>
            <rFont val="Tahoma"/>
            <family val="2"/>
          </rPr>
          <t>SP: Shift Pay</t>
        </r>
      </text>
    </comment>
    <comment ref="E15" authorId="0" shapeId="0" xr:uid="{F74D2673-BFC8-4563-8A8F-A887613545C9}">
      <text>
        <r>
          <rPr>
            <b/>
            <sz val="9"/>
            <color indexed="81"/>
            <rFont val="Tahoma"/>
            <family val="2"/>
          </rPr>
          <t>HP: Holiday Premium Pay</t>
        </r>
      </text>
    </comment>
    <comment ref="F15" authorId="0" shapeId="0" xr:uid="{EF84FC94-E772-4925-A3EB-68E2750DC313}">
      <text>
        <r>
          <rPr>
            <b/>
            <sz val="9"/>
            <color indexed="81"/>
            <rFont val="Tahoma"/>
            <family val="2"/>
          </rPr>
          <t>OC: On Call Hours</t>
        </r>
      </text>
    </comment>
    <comment ref="G15" authorId="0" shapeId="0" xr:uid="{6BBE2604-0D37-4098-A812-3B651ABE4209}">
      <text>
        <r>
          <rPr>
            <b/>
            <sz val="9"/>
            <color indexed="81"/>
            <rFont val="Tahoma"/>
            <family val="2"/>
          </rPr>
          <t xml:space="preserve">CB1.5:Call Back at 1.5
CB1.0:Call Back at 1.0
</t>
        </r>
      </text>
    </comment>
    <comment ref="I15" authorId="0" shapeId="0" xr:uid="{87D02BB4-2CA8-4956-9182-493F00844811}">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15" authorId="0" shapeId="0" xr:uid="{6989B679-1290-467A-8FB3-135D471F1610}">
      <text>
        <r>
          <rPr>
            <b/>
            <sz val="9"/>
            <color indexed="81"/>
            <rFont val="Tahoma"/>
            <family val="2"/>
          </rPr>
          <t>O: Overtime Earned</t>
        </r>
      </text>
    </comment>
    <comment ref="K15" authorId="0" shapeId="0" xr:uid="{48334A99-7FE5-472D-9273-E0BDC3FFCA28}">
      <text>
        <r>
          <rPr>
            <b/>
            <sz val="9"/>
            <color indexed="81"/>
            <rFont val="Tahoma"/>
            <family val="2"/>
          </rPr>
          <t>CU:Comp Time Used</t>
        </r>
      </text>
    </comment>
    <comment ref="L15" authorId="1" shapeId="0" xr:uid="{9C752D73-BCBF-4683-906D-8B320EC1C141}">
      <text>
        <r>
          <rPr>
            <b/>
            <sz val="9"/>
            <color indexed="81"/>
            <rFont val="Tahoma"/>
            <family val="2"/>
          </rPr>
          <t xml:space="preserve">V: Vacation 
</t>
        </r>
        <r>
          <rPr>
            <sz val="9"/>
            <color indexed="81"/>
            <rFont val="Tahoma"/>
            <family val="2"/>
          </rPr>
          <t xml:space="preserve">
</t>
        </r>
      </text>
    </comment>
    <comment ref="M15" authorId="0" shapeId="0" xr:uid="{9A4FBECF-9146-40BA-AE94-DABBE725D9C5}">
      <text>
        <r>
          <rPr>
            <b/>
            <sz val="9"/>
            <color indexed="81"/>
            <rFont val="Tahoma"/>
            <family val="2"/>
          </rPr>
          <t>S: Sick</t>
        </r>
      </text>
    </comment>
    <comment ref="N15" authorId="0" shapeId="0" xr:uid="{867517D3-FCB2-41C3-9FC4-3C5C02C5990C}">
      <text>
        <r>
          <rPr>
            <b/>
            <sz val="9"/>
            <color indexed="81"/>
            <rFont val="Tahoma"/>
            <family val="2"/>
          </rPr>
          <t>CI:</t>
        </r>
        <r>
          <rPr>
            <sz val="9"/>
            <color indexed="81"/>
            <rFont val="Tahoma"/>
            <family val="2"/>
          </rPr>
          <t xml:space="preserve"> Community Involvment
</t>
        </r>
      </text>
    </comment>
    <comment ref="O15" authorId="0" shapeId="0" xr:uid="{763537B4-38B7-4816-A177-F1B2034F66CD}">
      <text>
        <r>
          <rPr>
            <b/>
            <sz val="9"/>
            <color indexed="81"/>
            <rFont val="Tahoma"/>
            <family val="2"/>
          </rPr>
          <t>BL: Bonus Leave</t>
        </r>
      </text>
    </comment>
    <comment ref="P15" authorId="0" shapeId="0" xr:uid="{2BBAC3C4-CFF1-407F-929B-5163D282E831}">
      <text>
        <r>
          <rPr>
            <b/>
            <sz val="9"/>
            <color indexed="81"/>
            <rFont val="Tahoma"/>
            <family val="2"/>
          </rPr>
          <t>H: Holiday.
When the university is closed on a holiday, mark the hours here.</t>
        </r>
      </text>
    </comment>
    <comment ref="Q15" authorId="1" shapeId="0" xr:uid="{99A8B44C-AEE4-41AB-9271-0520C4A1BBF7}">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
B183: Bereavement Leave</t>
        </r>
      </text>
    </comment>
    <comment ref="T15" authorId="0" shapeId="0" xr:uid="{DD982900-95EF-4B5B-99F9-022478ED9B53}">
      <text>
        <r>
          <rPr>
            <b/>
            <sz val="9"/>
            <color indexed="81"/>
            <rFont val="Tahoma"/>
            <family val="2"/>
          </rPr>
          <t>AM: Adverse Weather Makeup Hours
Indicate time worked that will be used to make up time taken off due to adverse weather.</t>
        </r>
      </text>
    </comment>
    <comment ref="U15" authorId="0" shapeId="0" xr:uid="{FE1EF8B5-5B40-49A5-95B8-5DEB7EA5F6B2}">
      <text>
        <r>
          <rPr>
            <b/>
            <sz val="9"/>
            <color indexed="81"/>
            <rFont val="Tahoma"/>
            <family val="2"/>
          </rPr>
          <t>AP: Adverse Weather Time Not Worked</t>
        </r>
      </text>
    </comment>
    <comment ref="V15" authorId="0" shapeId="0" xr:uid="{77139637-6237-4A3E-B094-F7B6FFB95DAC}">
      <text>
        <r>
          <rPr>
            <b/>
            <sz val="9"/>
            <color indexed="81"/>
            <rFont val="Tahoma"/>
            <family val="2"/>
          </rPr>
          <t>AWLW: Adverse Weather Leave Without Pay</t>
        </r>
      </text>
    </comment>
    <comment ref="D26" authorId="0" shapeId="0" xr:uid="{DE88790F-3C8D-4218-884C-C92BA0D0326F}">
      <text>
        <r>
          <rPr>
            <b/>
            <sz val="9"/>
            <color indexed="81"/>
            <rFont val="Tahoma"/>
            <family val="2"/>
          </rPr>
          <t>SP: Shift Pay</t>
        </r>
      </text>
    </comment>
    <comment ref="E26" authorId="0" shapeId="0" xr:uid="{D624CCA8-CADF-42B4-8267-6B09CE787990}">
      <text>
        <r>
          <rPr>
            <b/>
            <sz val="9"/>
            <color indexed="81"/>
            <rFont val="Tahoma"/>
            <family val="2"/>
          </rPr>
          <t>HP: Holiday Premium Pay</t>
        </r>
      </text>
    </comment>
    <comment ref="F26" authorId="0" shapeId="0" xr:uid="{23206348-F5A0-4D09-9F31-E708FE509A28}">
      <text>
        <r>
          <rPr>
            <b/>
            <sz val="9"/>
            <color indexed="81"/>
            <rFont val="Tahoma"/>
            <family val="2"/>
          </rPr>
          <t>OC: On Call Hours</t>
        </r>
      </text>
    </comment>
    <comment ref="G26" authorId="0" shapeId="0" xr:uid="{8E55B41F-210C-4D7A-992D-D0A9E9407926}">
      <text>
        <r>
          <rPr>
            <b/>
            <sz val="9"/>
            <color indexed="81"/>
            <rFont val="Tahoma"/>
            <family val="2"/>
          </rPr>
          <t xml:space="preserve">CB1.5:Call Back at 1.5
CB1.0:Call Back at 1.0
</t>
        </r>
      </text>
    </comment>
    <comment ref="I26" authorId="0" shapeId="0" xr:uid="{A6F11782-00A2-44E4-B03B-83C04F91BAC9}">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26" authorId="0" shapeId="0" xr:uid="{DD14A6C7-0704-4E7A-AC56-428B8D7EA136}">
      <text>
        <r>
          <rPr>
            <b/>
            <sz val="9"/>
            <color indexed="81"/>
            <rFont val="Tahoma"/>
            <family val="2"/>
          </rPr>
          <t>O: Overtime Earned</t>
        </r>
      </text>
    </comment>
    <comment ref="K26" authorId="0" shapeId="0" xr:uid="{CAC49D01-CEF1-480F-ABA8-DA056902C34F}">
      <text>
        <r>
          <rPr>
            <b/>
            <sz val="9"/>
            <color indexed="81"/>
            <rFont val="Tahoma"/>
            <family val="2"/>
          </rPr>
          <t>CU:Comp Time Used</t>
        </r>
      </text>
    </comment>
    <comment ref="L26" authorId="1" shapeId="0" xr:uid="{4450BFC3-3327-483C-A28E-5A1576F70DDD}">
      <text>
        <r>
          <rPr>
            <b/>
            <sz val="9"/>
            <color indexed="81"/>
            <rFont val="Tahoma"/>
            <family val="2"/>
          </rPr>
          <t xml:space="preserve">V: Vacation 
</t>
        </r>
        <r>
          <rPr>
            <sz val="9"/>
            <color indexed="81"/>
            <rFont val="Tahoma"/>
            <family val="2"/>
          </rPr>
          <t xml:space="preserve">
</t>
        </r>
      </text>
    </comment>
    <comment ref="M26" authorId="0" shapeId="0" xr:uid="{F51DD916-89FF-459B-BC50-283FFEF769FF}">
      <text>
        <r>
          <rPr>
            <b/>
            <sz val="9"/>
            <color indexed="81"/>
            <rFont val="Tahoma"/>
            <family val="2"/>
          </rPr>
          <t>S: Sick</t>
        </r>
      </text>
    </comment>
    <comment ref="N26" authorId="0" shapeId="0" xr:uid="{698F593F-F04D-4964-8DE9-AFDDE2A2CF90}">
      <text>
        <r>
          <rPr>
            <b/>
            <sz val="9"/>
            <color indexed="81"/>
            <rFont val="Tahoma"/>
            <family val="2"/>
          </rPr>
          <t>CI:</t>
        </r>
        <r>
          <rPr>
            <sz val="9"/>
            <color indexed="81"/>
            <rFont val="Tahoma"/>
            <family val="2"/>
          </rPr>
          <t xml:space="preserve"> Community Involvment
</t>
        </r>
      </text>
    </comment>
    <comment ref="O26" authorId="0" shapeId="0" xr:uid="{B0267939-EA45-45D0-A3B6-827CADF65697}">
      <text>
        <r>
          <rPr>
            <b/>
            <sz val="9"/>
            <color indexed="81"/>
            <rFont val="Tahoma"/>
            <family val="2"/>
          </rPr>
          <t>BL: Bonus Leave</t>
        </r>
      </text>
    </comment>
    <comment ref="P26" authorId="0" shapeId="0" xr:uid="{0A048F64-2266-4EFD-88C1-BD0B0562EDCF}">
      <text>
        <r>
          <rPr>
            <b/>
            <sz val="9"/>
            <color indexed="81"/>
            <rFont val="Tahoma"/>
            <family val="2"/>
          </rPr>
          <t>H: Holiday.
When the university is closed on a holiday, mark the hours here.</t>
        </r>
      </text>
    </comment>
    <comment ref="Q26" authorId="1" shapeId="0" xr:uid="{C4A8226C-FFD4-4715-9ADF-CDDC3A8D0062}">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
B183: Bereavement Leave</t>
        </r>
      </text>
    </comment>
    <comment ref="T26" authorId="0" shapeId="0" xr:uid="{284255DC-79BA-4954-82BE-48052A4E1883}">
      <text>
        <r>
          <rPr>
            <b/>
            <sz val="9"/>
            <color indexed="81"/>
            <rFont val="Tahoma"/>
            <family val="2"/>
          </rPr>
          <t>AM: Adverse Weather Makeup Hours
Indicate time worked that will be used to make up time taken off due to adverse weather.</t>
        </r>
      </text>
    </comment>
    <comment ref="U26" authorId="0" shapeId="0" xr:uid="{974F458F-6B2C-4E62-A200-6E4566252AD8}">
      <text>
        <r>
          <rPr>
            <b/>
            <sz val="9"/>
            <color indexed="81"/>
            <rFont val="Tahoma"/>
            <family val="2"/>
          </rPr>
          <t>AP: Adverse Weather Time Not Worked</t>
        </r>
      </text>
    </comment>
    <comment ref="V26" authorId="0" shapeId="0" xr:uid="{0E8A1A99-2285-455E-A89D-BA8B185C135A}">
      <text>
        <r>
          <rPr>
            <b/>
            <sz val="9"/>
            <color indexed="81"/>
            <rFont val="Tahoma"/>
            <family val="2"/>
          </rPr>
          <t>AWLW: Adverse Weather Leave Without Pay</t>
        </r>
      </text>
    </comment>
    <comment ref="D37" authorId="0" shapeId="0" xr:uid="{38932E40-C281-4C60-8604-CFC07D7471C2}">
      <text>
        <r>
          <rPr>
            <b/>
            <sz val="9"/>
            <color indexed="81"/>
            <rFont val="Tahoma"/>
            <family val="2"/>
          </rPr>
          <t>SP: Shift Pay</t>
        </r>
      </text>
    </comment>
    <comment ref="E37" authorId="0" shapeId="0" xr:uid="{C1080866-C328-41A7-9FC9-0F93E49F6DBE}">
      <text>
        <r>
          <rPr>
            <b/>
            <sz val="9"/>
            <color indexed="81"/>
            <rFont val="Tahoma"/>
            <family val="2"/>
          </rPr>
          <t>HP: Holiday Premium Pay</t>
        </r>
      </text>
    </comment>
    <comment ref="F37" authorId="0" shapeId="0" xr:uid="{779035DE-5BF4-47A4-993E-F97142EB43C6}">
      <text>
        <r>
          <rPr>
            <b/>
            <sz val="9"/>
            <color indexed="81"/>
            <rFont val="Tahoma"/>
            <family val="2"/>
          </rPr>
          <t>OC: On Call Hours</t>
        </r>
      </text>
    </comment>
    <comment ref="G37" authorId="0" shapeId="0" xr:uid="{DF46D618-BAE8-48AC-973D-441F8C3ECBBA}">
      <text>
        <r>
          <rPr>
            <b/>
            <sz val="9"/>
            <color indexed="81"/>
            <rFont val="Tahoma"/>
            <family val="2"/>
          </rPr>
          <t xml:space="preserve">CB1.5:Call Back at 1.5
CB1.0:Call Back at 1.0
</t>
        </r>
      </text>
    </comment>
    <comment ref="I37" authorId="0" shapeId="0" xr:uid="{B7404CC1-D1A6-49BD-8098-DE091A1A4737}">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37" authorId="0" shapeId="0" xr:uid="{2107395C-3004-471F-B4C9-A50F741E4F83}">
      <text>
        <r>
          <rPr>
            <b/>
            <sz val="9"/>
            <color indexed="81"/>
            <rFont val="Tahoma"/>
            <family val="2"/>
          </rPr>
          <t>O: Overtime Earned</t>
        </r>
      </text>
    </comment>
    <comment ref="K37" authorId="0" shapeId="0" xr:uid="{54E5E83E-36AD-45A9-BCCA-5EA86F42F968}">
      <text>
        <r>
          <rPr>
            <b/>
            <sz val="9"/>
            <color indexed="81"/>
            <rFont val="Tahoma"/>
            <family val="2"/>
          </rPr>
          <t>CU:Comp Time Used</t>
        </r>
      </text>
    </comment>
    <comment ref="L37" authorId="1" shapeId="0" xr:uid="{E8C3CCE9-50D4-4B15-B71A-F0A4BF33014E}">
      <text>
        <r>
          <rPr>
            <b/>
            <sz val="9"/>
            <color indexed="81"/>
            <rFont val="Tahoma"/>
            <family val="2"/>
          </rPr>
          <t xml:space="preserve">V: Vacation 
</t>
        </r>
        <r>
          <rPr>
            <sz val="9"/>
            <color indexed="81"/>
            <rFont val="Tahoma"/>
            <family val="2"/>
          </rPr>
          <t xml:space="preserve">
</t>
        </r>
      </text>
    </comment>
    <comment ref="M37" authorId="0" shapeId="0" xr:uid="{BEA32122-800A-45CE-A6A5-D5CCFDBB045D}">
      <text>
        <r>
          <rPr>
            <b/>
            <sz val="9"/>
            <color indexed="81"/>
            <rFont val="Tahoma"/>
            <family val="2"/>
          </rPr>
          <t>S: Sick</t>
        </r>
      </text>
    </comment>
    <comment ref="N37" authorId="0" shapeId="0" xr:uid="{7005CF76-DAC6-4EE0-9D7A-E7FB135CC18C}">
      <text>
        <r>
          <rPr>
            <b/>
            <sz val="9"/>
            <color indexed="81"/>
            <rFont val="Tahoma"/>
            <family val="2"/>
          </rPr>
          <t>CI:</t>
        </r>
        <r>
          <rPr>
            <sz val="9"/>
            <color indexed="81"/>
            <rFont val="Tahoma"/>
            <family val="2"/>
          </rPr>
          <t xml:space="preserve"> Community Involvment
</t>
        </r>
      </text>
    </comment>
    <comment ref="O37" authorId="0" shapeId="0" xr:uid="{84F7BD6B-6062-49C8-A730-33A132F7FC06}">
      <text>
        <r>
          <rPr>
            <b/>
            <sz val="9"/>
            <color indexed="81"/>
            <rFont val="Tahoma"/>
            <family val="2"/>
          </rPr>
          <t>BL: Bonus Leave</t>
        </r>
      </text>
    </comment>
    <comment ref="P37" authorId="0" shapeId="0" xr:uid="{447AA45E-1ECF-4647-A7A9-705642DC1DFC}">
      <text>
        <r>
          <rPr>
            <b/>
            <sz val="9"/>
            <color indexed="81"/>
            <rFont val="Tahoma"/>
            <family val="2"/>
          </rPr>
          <t>H: Holiday.
When the university is closed on a holiday, mark the hours here.</t>
        </r>
      </text>
    </comment>
    <comment ref="Q37" authorId="1" shapeId="0" xr:uid="{3759FA5F-2016-478D-8209-CEE7FF78C1D9}">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
B183: Bereavement Leave</t>
        </r>
      </text>
    </comment>
    <comment ref="T37" authorId="0" shapeId="0" xr:uid="{781DF202-D406-45C8-B8EB-806B115AAB68}">
      <text>
        <r>
          <rPr>
            <b/>
            <sz val="9"/>
            <color indexed="81"/>
            <rFont val="Tahoma"/>
            <family val="2"/>
          </rPr>
          <t>AM: Adverse Weather Makeup Hours
Indicate time worked that will be used to make up time taken off due to adverse weather.</t>
        </r>
      </text>
    </comment>
    <comment ref="U37" authorId="0" shapeId="0" xr:uid="{45DF0F86-B032-400F-AC13-C4CFF9010F5B}">
      <text>
        <r>
          <rPr>
            <b/>
            <sz val="9"/>
            <color indexed="81"/>
            <rFont val="Tahoma"/>
            <family val="2"/>
          </rPr>
          <t>AP: Adverse Weather Time Not Worked</t>
        </r>
      </text>
    </comment>
    <comment ref="V37" authorId="0" shapeId="0" xr:uid="{CE968ADF-8296-4D15-9B00-BA89AC6FD058}">
      <text>
        <r>
          <rPr>
            <b/>
            <sz val="9"/>
            <color indexed="81"/>
            <rFont val="Tahoma"/>
            <family val="2"/>
          </rPr>
          <t>AWLW: Adverse Weather Leave Without Pay</t>
        </r>
      </text>
    </comment>
    <comment ref="D48" authorId="0" shapeId="0" xr:uid="{C54BECF1-FAE7-409D-A6D3-5AE57678A0F7}">
      <text>
        <r>
          <rPr>
            <b/>
            <sz val="9"/>
            <color indexed="81"/>
            <rFont val="Tahoma"/>
            <family val="2"/>
          </rPr>
          <t>SP: Shift Pay</t>
        </r>
      </text>
    </comment>
    <comment ref="E48" authorId="0" shapeId="0" xr:uid="{2085C9FD-A30C-4727-8D98-9394F3AE6EB3}">
      <text>
        <r>
          <rPr>
            <b/>
            <sz val="9"/>
            <color indexed="81"/>
            <rFont val="Tahoma"/>
            <family val="2"/>
          </rPr>
          <t>HP: Holiday Premium Pay</t>
        </r>
      </text>
    </comment>
    <comment ref="F48" authorId="0" shapeId="0" xr:uid="{978A8D08-EE9B-4273-AA21-6A2D96E494FD}">
      <text>
        <r>
          <rPr>
            <b/>
            <sz val="9"/>
            <color indexed="81"/>
            <rFont val="Tahoma"/>
            <family val="2"/>
          </rPr>
          <t>OC: On Call Hours</t>
        </r>
      </text>
    </comment>
    <comment ref="G48" authorId="0" shapeId="0" xr:uid="{1E1FFA4F-5D05-4F2F-A172-4EAE4D6F11B0}">
      <text>
        <r>
          <rPr>
            <b/>
            <sz val="9"/>
            <color indexed="81"/>
            <rFont val="Tahoma"/>
            <family val="2"/>
          </rPr>
          <t xml:space="preserve">CB1.5:Call Back at 1.5
CB1.0:Call Back at 1.0
</t>
        </r>
      </text>
    </comment>
    <comment ref="I48" authorId="0" shapeId="0" xr:uid="{5E950780-DE9A-4A08-8004-867A0120B8E6}">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48" authorId="0" shapeId="0" xr:uid="{C0116F9C-424F-4F4D-9841-7CD0E0085CB8}">
      <text>
        <r>
          <rPr>
            <b/>
            <sz val="9"/>
            <color indexed="81"/>
            <rFont val="Tahoma"/>
            <family val="2"/>
          </rPr>
          <t>O: Overtime Earned</t>
        </r>
      </text>
    </comment>
    <comment ref="K48" authorId="0" shapeId="0" xr:uid="{190C9B9A-C23E-41EB-B394-43497094306F}">
      <text>
        <r>
          <rPr>
            <b/>
            <sz val="9"/>
            <color indexed="81"/>
            <rFont val="Tahoma"/>
            <family val="2"/>
          </rPr>
          <t>CU:Comp Time Used</t>
        </r>
      </text>
    </comment>
    <comment ref="L48" authorId="1" shapeId="0" xr:uid="{57E1FD87-D730-435A-8953-7FD3E4364182}">
      <text>
        <r>
          <rPr>
            <b/>
            <sz val="9"/>
            <color indexed="81"/>
            <rFont val="Tahoma"/>
            <family val="2"/>
          </rPr>
          <t xml:space="preserve">V: Vacation 
</t>
        </r>
        <r>
          <rPr>
            <sz val="9"/>
            <color indexed="81"/>
            <rFont val="Tahoma"/>
            <family val="2"/>
          </rPr>
          <t xml:space="preserve">
</t>
        </r>
      </text>
    </comment>
    <comment ref="M48" authorId="0" shapeId="0" xr:uid="{763B48DF-AC3F-4831-8CA8-27A556217DFA}">
      <text>
        <r>
          <rPr>
            <b/>
            <sz val="9"/>
            <color indexed="81"/>
            <rFont val="Tahoma"/>
            <family val="2"/>
          </rPr>
          <t>S: Sick</t>
        </r>
      </text>
    </comment>
    <comment ref="N48" authorId="0" shapeId="0" xr:uid="{6C83F36C-642D-4B35-BB45-573A52DC529D}">
      <text>
        <r>
          <rPr>
            <b/>
            <sz val="9"/>
            <color indexed="81"/>
            <rFont val="Tahoma"/>
            <family val="2"/>
          </rPr>
          <t>CI:</t>
        </r>
        <r>
          <rPr>
            <sz val="9"/>
            <color indexed="81"/>
            <rFont val="Tahoma"/>
            <family val="2"/>
          </rPr>
          <t xml:space="preserve"> Community Involvment
</t>
        </r>
      </text>
    </comment>
    <comment ref="O48" authorId="0" shapeId="0" xr:uid="{158E0826-7EA5-4BC8-BA42-E209B0D7555E}">
      <text>
        <r>
          <rPr>
            <b/>
            <sz val="9"/>
            <color indexed="81"/>
            <rFont val="Tahoma"/>
            <family val="2"/>
          </rPr>
          <t>BL: Bonus Leave</t>
        </r>
      </text>
    </comment>
    <comment ref="P48" authorId="0" shapeId="0" xr:uid="{00E4D35F-3EB0-4C72-ACF9-CB1463393E18}">
      <text>
        <r>
          <rPr>
            <b/>
            <sz val="9"/>
            <color indexed="81"/>
            <rFont val="Tahoma"/>
            <family val="2"/>
          </rPr>
          <t>H: Holiday.
When the university is closed on a holiday, mark the hours here.</t>
        </r>
      </text>
    </comment>
    <comment ref="Q48" authorId="1" shapeId="0" xr:uid="{52B184DC-D6A8-49E2-9E3C-FFF8EEB0F8A4}">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
B183: Bereavement Leave</t>
        </r>
      </text>
    </comment>
    <comment ref="T48" authorId="0" shapeId="0" xr:uid="{4F76C914-42A4-426A-83EB-7A940B773218}">
      <text>
        <r>
          <rPr>
            <b/>
            <sz val="9"/>
            <color indexed="81"/>
            <rFont val="Tahoma"/>
            <family val="2"/>
          </rPr>
          <t>AM: Adverse Weather Makeup Hours
Indicate time worked that will be used to make up time taken off due to adverse weather.</t>
        </r>
      </text>
    </comment>
    <comment ref="U48" authorId="0" shapeId="0" xr:uid="{FB2BF5D8-6E32-4567-9CC2-9CF869F6B290}">
      <text>
        <r>
          <rPr>
            <b/>
            <sz val="9"/>
            <color indexed="81"/>
            <rFont val="Tahoma"/>
            <family val="2"/>
          </rPr>
          <t>AP: Adverse Weather Time Not Worked</t>
        </r>
      </text>
    </comment>
    <comment ref="V48" authorId="0" shapeId="0" xr:uid="{C947B3CA-0CB8-4C5C-A54D-97BCCD34ED33}">
      <text>
        <r>
          <rPr>
            <b/>
            <sz val="9"/>
            <color indexed="81"/>
            <rFont val="Tahoma"/>
            <family val="2"/>
          </rPr>
          <t>AWLW: Adverse Weather Leave Without Pay</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Sean Farrell</author>
    <author>Administrator</author>
  </authors>
  <commentList>
    <comment ref="D4" authorId="0" shapeId="0" xr:uid="{56A41989-8A2B-4D79-A493-604E073189CA}">
      <text>
        <r>
          <rPr>
            <b/>
            <sz val="9"/>
            <color indexed="81"/>
            <rFont val="Tahoma"/>
            <family val="2"/>
          </rPr>
          <t>SP: Shift Pay</t>
        </r>
      </text>
    </comment>
    <comment ref="E4" authorId="0" shapeId="0" xr:uid="{82619E20-2213-4896-A241-79A8E94673D1}">
      <text>
        <r>
          <rPr>
            <b/>
            <sz val="9"/>
            <color indexed="81"/>
            <rFont val="Tahoma"/>
            <family val="2"/>
          </rPr>
          <t>HP: Holiday Premium Pay</t>
        </r>
      </text>
    </comment>
    <comment ref="F4" authorId="0" shapeId="0" xr:uid="{CBB5FA4A-165F-4E2D-8DBC-C3DAC220B8E2}">
      <text>
        <r>
          <rPr>
            <b/>
            <sz val="9"/>
            <color indexed="81"/>
            <rFont val="Tahoma"/>
            <family val="2"/>
          </rPr>
          <t>OC: On Call Hours</t>
        </r>
      </text>
    </comment>
    <comment ref="G4" authorId="0" shapeId="0" xr:uid="{E3761D63-36C9-4AD8-8D6F-35493BA1CE57}">
      <text>
        <r>
          <rPr>
            <b/>
            <sz val="9"/>
            <color indexed="81"/>
            <rFont val="Tahoma"/>
            <family val="2"/>
          </rPr>
          <t xml:space="preserve">CB1.5:Call Back at 1.5
CB1.0:Call Back at 1.0
</t>
        </r>
      </text>
    </comment>
    <comment ref="I4" authorId="0" shapeId="0" xr:uid="{45AA2C14-3EBB-4E46-9630-D210EAA99C6B}">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4" authorId="0" shapeId="0" xr:uid="{AB1303BF-553C-4FA6-A65C-74ECEEE3E945}">
      <text>
        <r>
          <rPr>
            <b/>
            <sz val="9"/>
            <color indexed="81"/>
            <rFont val="Tahoma"/>
            <family val="2"/>
          </rPr>
          <t>O: Overtime Earned</t>
        </r>
      </text>
    </comment>
    <comment ref="K4" authorId="0" shapeId="0" xr:uid="{9C0B13B2-2508-4561-9B88-DC7FDBF1F35A}">
      <text>
        <r>
          <rPr>
            <b/>
            <sz val="9"/>
            <color indexed="81"/>
            <rFont val="Tahoma"/>
            <family val="2"/>
          </rPr>
          <t>CU:Comp Time Used</t>
        </r>
      </text>
    </comment>
    <comment ref="L4" authorId="1" shapeId="0" xr:uid="{A14A7CCA-8026-423F-8BE1-9390AB28D8E2}">
      <text>
        <r>
          <rPr>
            <b/>
            <sz val="9"/>
            <color indexed="81"/>
            <rFont val="Tahoma"/>
            <family val="2"/>
          </rPr>
          <t xml:space="preserve">V: Vacation 
</t>
        </r>
        <r>
          <rPr>
            <sz val="9"/>
            <color indexed="81"/>
            <rFont val="Tahoma"/>
            <family val="2"/>
          </rPr>
          <t xml:space="preserve">
</t>
        </r>
      </text>
    </comment>
    <comment ref="M4" authorId="0" shapeId="0" xr:uid="{7B740F91-AFA7-4DFC-8D46-59620099A948}">
      <text>
        <r>
          <rPr>
            <b/>
            <sz val="9"/>
            <color indexed="81"/>
            <rFont val="Tahoma"/>
            <family val="2"/>
          </rPr>
          <t>S: Sick</t>
        </r>
      </text>
    </comment>
    <comment ref="N4" authorId="0" shapeId="0" xr:uid="{7C6F949A-AE9C-4525-9BD0-1777B5E585E7}">
      <text>
        <r>
          <rPr>
            <b/>
            <sz val="9"/>
            <color indexed="81"/>
            <rFont val="Tahoma"/>
            <family val="2"/>
          </rPr>
          <t>CI:</t>
        </r>
        <r>
          <rPr>
            <sz val="9"/>
            <color indexed="81"/>
            <rFont val="Tahoma"/>
            <family val="2"/>
          </rPr>
          <t xml:space="preserve"> Community Involvment
</t>
        </r>
      </text>
    </comment>
    <comment ref="O4" authorId="0" shapeId="0" xr:uid="{6CFD78D2-E010-4E6F-A79D-D208398C1808}">
      <text>
        <r>
          <rPr>
            <b/>
            <sz val="9"/>
            <color indexed="81"/>
            <rFont val="Tahoma"/>
            <family val="2"/>
          </rPr>
          <t>BL: Bonus Leave</t>
        </r>
      </text>
    </comment>
    <comment ref="P4" authorId="0" shapeId="0" xr:uid="{C85183B9-3957-415F-9F8F-3E96F42DA5CE}">
      <text>
        <r>
          <rPr>
            <b/>
            <sz val="9"/>
            <color indexed="81"/>
            <rFont val="Tahoma"/>
            <family val="2"/>
          </rPr>
          <t>H: Holiday.
When the university is closed on a holiday, mark the hours here.</t>
        </r>
      </text>
    </comment>
    <comment ref="Q4" authorId="1" shapeId="0" xr:uid="{E9EF7E80-D3F3-4A1C-89E0-85B74933092D}">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
B183: Bereavement Leave</t>
        </r>
      </text>
    </comment>
    <comment ref="T4" authorId="0" shapeId="0" xr:uid="{AC8ECF9D-5735-41E9-95DC-67787A0DF853}">
      <text>
        <r>
          <rPr>
            <b/>
            <sz val="9"/>
            <color indexed="81"/>
            <rFont val="Tahoma"/>
            <family val="2"/>
          </rPr>
          <t>AM: Adverse Weather Makeup Hours
Indicate time worked that will be used to make up time taken off due to adverse weather.</t>
        </r>
      </text>
    </comment>
    <comment ref="U4" authorId="0" shapeId="0" xr:uid="{EBC7B53F-2306-4E5F-92FC-F71BC0811B69}">
      <text>
        <r>
          <rPr>
            <b/>
            <sz val="9"/>
            <color indexed="81"/>
            <rFont val="Tahoma"/>
            <family val="2"/>
          </rPr>
          <t>AP: Adverse Weather Time Not Worked</t>
        </r>
      </text>
    </comment>
    <comment ref="V4" authorId="0" shapeId="0" xr:uid="{72EF6818-8C8B-4101-B71F-3F017C0F3712}">
      <text>
        <r>
          <rPr>
            <b/>
            <sz val="9"/>
            <color indexed="81"/>
            <rFont val="Tahoma"/>
            <family val="2"/>
          </rPr>
          <t>AWLW: Adverse Weather Leave Without Pay</t>
        </r>
      </text>
    </comment>
    <comment ref="D15" authorId="0" shapeId="0" xr:uid="{3CA95F13-3042-465F-BFA5-CD66C23DAAD8}">
      <text>
        <r>
          <rPr>
            <b/>
            <sz val="9"/>
            <color indexed="81"/>
            <rFont val="Tahoma"/>
            <family val="2"/>
          </rPr>
          <t>SP: Shift Pay</t>
        </r>
      </text>
    </comment>
    <comment ref="E15" authorId="0" shapeId="0" xr:uid="{CB8F4009-D78E-4164-97D3-0D28F6552248}">
      <text>
        <r>
          <rPr>
            <b/>
            <sz val="9"/>
            <color indexed="81"/>
            <rFont val="Tahoma"/>
            <family val="2"/>
          </rPr>
          <t>HP: Holiday Premium Pay</t>
        </r>
      </text>
    </comment>
    <comment ref="F15" authorId="0" shapeId="0" xr:uid="{49FD3872-7ED1-4F6B-8222-0B30E94065F5}">
      <text>
        <r>
          <rPr>
            <b/>
            <sz val="9"/>
            <color indexed="81"/>
            <rFont val="Tahoma"/>
            <family val="2"/>
          </rPr>
          <t>OC: On Call Hours</t>
        </r>
      </text>
    </comment>
    <comment ref="G15" authorId="0" shapeId="0" xr:uid="{3B668271-05F1-45E0-8967-5FAE75B8DC42}">
      <text>
        <r>
          <rPr>
            <b/>
            <sz val="9"/>
            <color indexed="81"/>
            <rFont val="Tahoma"/>
            <family val="2"/>
          </rPr>
          <t xml:space="preserve">CB1.5:Call Back at 1.5
CB1.0:Call Back at 1.0
</t>
        </r>
      </text>
    </comment>
    <comment ref="I15" authorId="0" shapeId="0" xr:uid="{2DC68B6B-7F27-4E80-97FF-BCDC1E23137A}">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15" authorId="0" shapeId="0" xr:uid="{928EC89E-EF9B-4D69-AA42-BACFF810AC0E}">
      <text>
        <r>
          <rPr>
            <b/>
            <sz val="9"/>
            <color indexed="81"/>
            <rFont val="Tahoma"/>
            <family val="2"/>
          </rPr>
          <t>O: Overtime Earned</t>
        </r>
      </text>
    </comment>
    <comment ref="K15" authorId="0" shapeId="0" xr:uid="{047A8EC0-D4F6-473A-904C-F4A514607296}">
      <text>
        <r>
          <rPr>
            <b/>
            <sz val="9"/>
            <color indexed="81"/>
            <rFont val="Tahoma"/>
            <family val="2"/>
          </rPr>
          <t>CU:Comp Time Used</t>
        </r>
      </text>
    </comment>
    <comment ref="L15" authorId="1" shapeId="0" xr:uid="{3BCF925B-9309-412A-ABB0-0ECC16CD1785}">
      <text>
        <r>
          <rPr>
            <b/>
            <sz val="9"/>
            <color indexed="81"/>
            <rFont val="Tahoma"/>
            <family val="2"/>
          </rPr>
          <t xml:space="preserve">V: Vacation 
</t>
        </r>
        <r>
          <rPr>
            <sz val="9"/>
            <color indexed="81"/>
            <rFont val="Tahoma"/>
            <family val="2"/>
          </rPr>
          <t xml:space="preserve">
</t>
        </r>
      </text>
    </comment>
    <comment ref="M15" authorId="0" shapeId="0" xr:uid="{9C060865-8ECB-4AA1-A813-D3E8F4FFD490}">
      <text>
        <r>
          <rPr>
            <b/>
            <sz val="9"/>
            <color indexed="81"/>
            <rFont val="Tahoma"/>
            <family val="2"/>
          </rPr>
          <t>S: Sick</t>
        </r>
      </text>
    </comment>
    <comment ref="N15" authorId="0" shapeId="0" xr:uid="{80AC3425-378E-43C0-B12D-D8A573F2BB5D}">
      <text>
        <r>
          <rPr>
            <b/>
            <sz val="9"/>
            <color indexed="81"/>
            <rFont val="Tahoma"/>
            <family val="2"/>
          </rPr>
          <t>CI:</t>
        </r>
        <r>
          <rPr>
            <sz val="9"/>
            <color indexed="81"/>
            <rFont val="Tahoma"/>
            <family val="2"/>
          </rPr>
          <t xml:space="preserve"> Community Involvment
</t>
        </r>
      </text>
    </comment>
    <comment ref="O15" authorId="0" shapeId="0" xr:uid="{C6591C18-EDDB-4634-BFBE-A97A4B7D8F5E}">
      <text>
        <r>
          <rPr>
            <b/>
            <sz val="9"/>
            <color indexed="81"/>
            <rFont val="Tahoma"/>
            <family val="2"/>
          </rPr>
          <t>BL: Bonus Leave</t>
        </r>
      </text>
    </comment>
    <comment ref="P15" authorId="0" shapeId="0" xr:uid="{D69FC151-16F1-4A59-BED6-CF1F909996C4}">
      <text>
        <r>
          <rPr>
            <b/>
            <sz val="9"/>
            <color indexed="81"/>
            <rFont val="Tahoma"/>
            <family val="2"/>
          </rPr>
          <t>H: Holiday.
When the university is closed on a holiday, mark the hours here.</t>
        </r>
      </text>
    </comment>
    <comment ref="Q15" authorId="1" shapeId="0" xr:uid="{A33C1435-F8B4-4695-AD09-21DE67EA83C8}">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
B183: Bereavement Leave</t>
        </r>
      </text>
    </comment>
    <comment ref="T15" authorId="0" shapeId="0" xr:uid="{1AA5DB26-8C63-4297-A3BE-0192AB21DD70}">
      <text>
        <r>
          <rPr>
            <b/>
            <sz val="9"/>
            <color indexed="81"/>
            <rFont val="Tahoma"/>
            <family val="2"/>
          </rPr>
          <t>AM: Adverse Weather Makeup Hours
Indicate time worked that will be used to make up time taken off due to adverse weather.</t>
        </r>
      </text>
    </comment>
    <comment ref="U15" authorId="0" shapeId="0" xr:uid="{38659E04-3ED3-4883-992E-609B85DB8C76}">
      <text>
        <r>
          <rPr>
            <b/>
            <sz val="9"/>
            <color indexed="81"/>
            <rFont val="Tahoma"/>
            <family val="2"/>
          </rPr>
          <t>AP: Adverse Weather Time Not Worked</t>
        </r>
      </text>
    </comment>
    <comment ref="V15" authorId="0" shapeId="0" xr:uid="{B27E0A47-4252-458D-84A4-30EB6050EB69}">
      <text>
        <r>
          <rPr>
            <b/>
            <sz val="9"/>
            <color indexed="81"/>
            <rFont val="Tahoma"/>
            <family val="2"/>
          </rPr>
          <t>AWLW: Adverse Weather Leave Without Pay</t>
        </r>
      </text>
    </comment>
    <comment ref="D26" authorId="0" shapeId="0" xr:uid="{06D4AD8C-D5DC-41FE-8950-04CA20AEABDF}">
      <text>
        <r>
          <rPr>
            <b/>
            <sz val="9"/>
            <color indexed="81"/>
            <rFont val="Tahoma"/>
            <family val="2"/>
          </rPr>
          <t>SP: Shift Pay</t>
        </r>
      </text>
    </comment>
    <comment ref="E26" authorId="0" shapeId="0" xr:uid="{6E1BAA94-4DE1-41A2-9EDE-0185F55B8C14}">
      <text>
        <r>
          <rPr>
            <b/>
            <sz val="9"/>
            <color indexed="81"/>
            <rFont val="Tahoma"/>
            <family val="2"/>
          </rPr>
          <t>HP: Holiday Premium Pay</t>
        </r>
      </text>
    </comment>
    <comment ref="F26" authorId="0" shapeId="0" xr:uid="{9DA19758-702D-496C-A88E-1025F397CA04}">
      <text>
        <r>
          <rPr>
            <b/>
            <sz val="9"/>
            <color indexed="81"/>
            <rFont val="Tahoma"/>
            <family val="2"/>
          </rPr>
          <t>OC: On Call Hours</t>
        </r>
      </text>
    </comment>
    <comment ref="G26" authorId="0" shapeId="0" xr:uid="{D4F19C27-CD29-496D-A369-854C25302BF5}">
      <text>
        <r>
          <rPr>
            <b/>
            <sz val="9"/>
            <color indexed="81"/>
            <rFont val="Tahoma"/>
            <family val="2"/>
          </rPr>
          <t xml:space="preserve">CB1.5:Call Back at 1.5
CB1.0:Call Back at 1.0
</t>
        </r>
      </text>
    </comment>
    <comment ref="I26" authorId="0" shapeId="0" xr:uid="{5D93A108-523F-42A2-A007-B34CAE221DA6}">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26" authorId="0" shapeId="0" xr:uid="{D87027B0-2E57-4AE0-9D34-F8F37C5B7D49}">
      <text>
        <r>
          <rPr>
            <b/>
            <sz val="9"/>
            <color indexed="81"/>
            <rFont val="Tahoma"/>
            <family val="2"/>
          </rPr>
          <t>O: Overtime Earned</t>
        </r>
      </text>
    </comment>
    <comment ref="K26" authorId="0" shapeId="0" xr:uid="{36FAE68A-F04E-4C3F-8036-4DFAA77C7373}">
      <text>
        <r>
          <rPr>
            <b/>
            <sz val="9"/>
            <color indexed="81"/>
            <rFont val="Tahoma"/>
            <family val="2"/>
          </rPr>
          <t>CU:Comp Time Used</t>
        </r>
      </text>
    </comment>
    <comment ref="L26" authorId="1" shapeId="0" xr:uid="{C61869EC-8DE2-4335-A2DA-00B328A6CD90}">
      <text>
        <r>
          <rPr>
            <b/>
            <sz val="9"/>
            <color indexed="81"/>
            <rFont val="Tahoma"/>
            <family val="2"/>
          </rPr>
          <t xml:space="preserve">V: Vacation 
</t>
        </r>
        <r>
          <rPr>
            <sz val="9"/>
            <color indexed="81"/>
            <rFont val="Tahoma"/>
            <family val="2"/>
          </rPr>
          <t xml:space="preserve">
</t>
        </r>
      </text>
    </comment>
    <comment ref="M26" authorId="0" shapeId="0" xr:uid="{6288CF82-8FA6-4041-9EE6-CF6F173B085F}">
      <text>
        <r>
          <rPr>
            <b/>
            <sz val="9"/>
            <color indexed="81"/>
            <rFont val="Tahoma"/>
            <family val="2"/>
          </rPr>
          <t>S: Sick</t>
        </r>
      </text>
    </comment>
    <comment ref="N26" authorId="0" shapeId="0" xr:uid="{867D1AD4-35C8-4967-BF5A-B709C8970F78}">
      <text>
        <r>
          <rPr>
            <b/>
            <sz val="9"/>
            <color indexed="81"/>
            <rFont val="Tahoma"/>
            <family val="2"/>
          </rPr>
          <t>CI:</t>
        </r>
        <r>
          <rPr>
            <sz val="9"/>
            <color indexed="81"/>
            <rFont val="Tahoma"/>
            <family val="2"/>
          </rPr>
          <t xml:space="preserve"> Community Involvment
</t>
        </r>
      </text>
    </comment>
    <comment ref="O26" authorId="0" shapeId="0" xr:uid="{14E97D67-684B-4E1A-B468-6174FD139BC9}">
      <text>
        <r>
          <rPr>
            <b/>
            <sz val="9"/>
            <color indexed="81"/>
            <rFont val="Tahoma"/>
            <family val="2"/>
          </rPr>
          <t>BL: Bonus Leave</t>
        </r>
      </text>
    </comment>
    <comment ref="P26" authorId="0" shapeId="0" xr:uid="{D1D6835D-BF08-47A4-881B-120D6667EED0}">
      <text>
        <r>
          <rPr>
            <b/>
            <sz val="9"/>
            <color indexed="81"/>
            <rFont val="Tahoma"/>
            <family val="2"/>
          </rPr>
          <t>H: Holiday.
When the university is closed on a holiday, mark the hours here.</t>
        </r>
      </text>
    </comment>
    <comment ref="Q26" authorId="1" shapeId="0" xr:uid="{3001C81F-194A-404D-A059-85EFBD21AB43}">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
B183: Bereavement Leave</t>
        </r>
      </text>
    </comment>
    <comment ref="T26" authorId="0" shapeId="0" xr:uid="{9C269C9C-20F5-4995-88CB-C19B0AFE4812}">
      <text>
        <r>
          <rPr>
            <b/>
            <sz val="9"/>
            <color indexed="81"/>
            <rFont val="Tahoma"/>
            <family val="2"/>
          </rPr>
          <t>AM: Adverse Weather Makeup Hours
Indicate time worked that will be used to make up time taken off due to adverse weather.</t>
        </r>
      </text>
    </comment>
    <comment ref="U26" authorId="0" shapeId="0" xr:uid="{1078AF88-D982-4B9F-B1DF-B2BB271B68CE}">
      <text>
        <r>
          <rPr>
            <b/>
            <sz val="9"/>
            <color indexed="81"/>
            <rFont val="Tahoma"/>
            <family val="2"/>
          </rPr>
          <t>AP: Adverse Weather Time Not Worked</t>
        </r>
      </text>
    </comment>
    <comment ref="V26" authorId="0" shapeId="0" xr:uid="{AC1857F2-D4B2-425B-B88B-1F5C1F442C49}">
      <text>
        <r>
          <rPr>
            <b/>
            <sz val="9"/>
            <color indexed="81"/>
            <rFont val="Tahoma"/>
            <family val="2"/>
          </rPr>
          <t>AWLW: Adverse Weather Leave Without Pay</t>
        </r>
      </text>
    </comment>
    <comment ref="D37" authorId="0" shapeId="0" xr:uid="{6A3AFE31-AD39-4C07-8335-133715AD75F6}">
      <text>
        <r>
          <rPr>
            <b/>
            <sz val="9"/>
            <color indexed="81"/>
            <rFont val="Tahoma"/>
            <family val="2"/>
          </rPr>
          <t>SP: Shift Pay</t>
        </r>
      </text>
    </comment>
    <comment ref="E37" authorId="0" shapeId="0" xr:uid="{39411D9A-A430-423B-A5B6-D6DB1659F400}">
      <text>
        <r>
          <rPr>
            <b/>
            <sz val="9"/>
            <color indexed="81"/>
            <rFont val="Tahoma"/>
            <family val="2"/>
          </rPr>
          <t>HP: Holiday Premium Pay</t>
        </r>
      </text>
    </comment>
    <comment ref="F37" authorId="0" shapeId="0" xr:uid="{8BE6A89F-4308-4CDF-91A6-B8EF51EA92F2}">
      <text>
        <r>
          <rPr>
            <b/>
            <sz val="9"/>
            <color indexed="81"/>
            <rFont val="Tahoma"/>
            <family val="2"/>
          </rPr>
          <t>OC: On Call Hours</t>
        </r>
      </text>
    </comment>
    <comment ref="G37" authorId="0" shapeId="0" xr:uid="{0BE09929-CE94-4630-8717-9EC11C76A7C4}">
      <text>
        <r>
          <rPr>
            <b/>
            <sz val="9"/>
            <color indexed="81"/>
            <rFont val="Tahoma"/>
            <family val="2"/>
          </rPr>
          <t xml:space="preserve">CB1.5:Call Back at 1.5
CB1.0:Call Back at 1.0
</t>
        </r>
      </text>
    </comment>
    <comment ref="I37" authorId="0" shapeId="0" xr:uid="{16D48B7C-B2A1-482A-BC05-09D9D70CCC8F}">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37" authorId="0" shapeId="0" xr:uid="{1ADD744E-719D-4C66-9299-3EA7E6FB8D83}">
      <text>
        <r>
          <rPr>
            <b/>
            <sz val="9"/>
            <color indexed="81"/>
            <rFont val="Tahoma"/>
            <family val="2"/>
          </rPr>
          <t>O: Overtime Earned</t>
        </r>
      </text>
    </comment>
    <comment ref="K37" authorId="0" shapeId="0" xr:uid="{DDC54A4B-EEC4-4DC5-9547-2C8253A2932A}">
      <text>
        <r>
          <rPr>
            <b/>
            <sz val="9"/>
            <color indexed="81"/>
            <rFont val="Tahoma"/>
            <family val="2"/>
          </rPr>
          <t>CU:Comp Time Used</t>
        </r>
      </text>
    </comment>
    <comment ref="L37" authorId="1" shapeId="0" xr:uid="{62097305-5D58-46C6-B07F-C56B20175B1C}">
      <text>
        <r>
          <rPr>
            <b/>
            <sz val="9"/>
            <color indexed="81"/>
            <rFont val="Tahoma"/>
            <family val="2"/>
          </rPr>
          <t xml:space="preserve">V: Vacation 
</t>
        </r>
        <r>
          <rPr>
            <sz val="9"/>
            <color indexed="81"/>
            <rFont val="Tahoma"/>
            <family val="2"/>
          </rPr>
          <t xml:space="preserve">
</t>
        </r>
      </text>
    </comment>
    <comment ref="M37" authorId="0" shapeId="0" xr:uid="{19CC608F-4701-45C9-BD68-DEDF5AD02400}">
      <text>
        <r>
          <rPr>
            <b/>
            <sz val="9"/>
            <color indexed="81"/>
            <rFont val="Tahoma"/>
            <family val="2"/>
          </rPr>
          <t>S: Sick</t>
        </r>
      </text>
    </comment>
    <comment ref="N37" authorId="0" shapeId="0" xr:uid="{3DE04DC4-AB29-4CE7-823A-B0B68E427956}">
      <text>
        <r>
          <rPr>
            <b/>
            <sz val="9"/>
            <color indexed="81"/>
            <rFont val="Tahoma"/>
            <family val="2"/>
          </rPr>
          <t>CI:</t>
        </r>
        <r>
          <rPr>
            <sz val="9"/>
            <color indexed="81"/>
            <rFont val="Tahoma"/>
            <family val="2"/>
          </rPr>
          <t xml:space="preserve"> Community Involvment
</t>
        </r>
      </text>
    </comment>
    <comment ref="O37" authorId="0" shapeId="0" xr:uid="{A695F844-46A5-418A-B596-9699CAB3EF20}">
      <text>
        <r>
          <rPr>
            <b/>
            <sz val="9"/>
            <color indexed="81"/>
            <rFont val="Tahoma"/>
            <family val="2"/>
          </rPr>
          <t>BL: Bonus Leave</t>
        </r>
      </text>
    </comment>
    <comment ref="P37" authorId="0" shapeId="0" xr:uid="{4DA18698-EC0B-4AE7-9CE7-D9AB164099F8}">
      <text>
        <r>
          <rPr>
            <b/>
            <sz val="9"/>
            <color indexed="81"/>
            <rFont val="Tahoma"/>
            <family val="2"/>
          </rPr>
          <t>H: Holiday.
When the university is closed on a holiday, mark the hours here.</t>
        </r>
      </text>
    </comment>
    <comment ref="Q37" authorId="1" shapeId="0" xr:uid="{207F07AC-5A9D-4AC5-BAD8-685E1DCE1378}">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
B183: Bereavement Leave</t>
        </r>
      </text>
    </comment>
    <comment ref="T37" authorId="0" shapeId="0" xr:uid="{DFB3BCDA-FCB7-419B-8877-F944F68A0A41}">
      <text>
        <r>
          <rPr>
            <b/>
            <sz val="9"/>
            <color indexed="81"/>
            <rFont val="Tahoma"/>
            <family val="2"/>
          </rPr>
          <t>AM: Adverse Weather Makeup Hours
Indicate time worked that will be used to make up time taken off due to adverse weather.</t>
        </r>
      </text>
    </comment>
    <comment ref="U37" authorId="0" shapeId="0" xr:uid="{D58645FA-64F0-438E-8964-F86650B4133D}">
      <text>
        <r>
          <rPr>
            <b/>
            <sz val="9"/>
            <color indexed="81"/>
            <rFont val="Tahoma"/>
            <family val="2"/>
          </rPr>
          <t>AP: Adverse Weather Time Not Worked</t>
        </r>
      </text>
    </comment>
    <comment ref="V37" authorId="0" shapeId="0" xr:uid="{99614DE3-38EE-4832-AFFD-D9F01689708B}">
      <text>
        <r>
          <rPr>
            <b/>
            <sz val="9"/>
            <color indexed="81"/>
            <rFont val="Tahoma"/>
            <family val="2"/>
          </rPr>
          <t>AWLW: Adverse Weather Leave Without Pay</t>
        </r>
      </text>
    </comment>
    <comment ref="D48" authorId="0" shapeId="0" xr:uid="{F1C39490-DD48-47B1-BF6D-86CD2A0A1064}">
      <text>
        <r>
          <rPr>
            <b/>
            <sz val="9"/>
            <color indexed="81"/>
            <rFont val="Tahoma"/>
            <family val="2"/>
          </rPr>
          <t>SP: Shift Pay</t>
        </r>
      </text>
    </comment>
    <comment ref="E48" authorId="0" shapeId="0" xr:uid="{88DB590F-A144-43CC-BA9F-62E0C11BD650}">
      <text>
        <r>
          <rPr>
            <b/>
            <sz val="9"/>
            <color indexed="81"/>
            <rFont val="Tahoma"/>
            <family val="2"/>
          </rPr>
          <t>HP: Holiday Premium Pay</t>
        </r>
      </text>
    </comment>
    <comment ref="F48" authorId="0" shapeId="0" xr:uid="{4B1BE5B9-1FC4-40E5-A25F-4243AB3310A3}">
      <text>
        <r>
          <rPr>
            <b/>
            <sz val="9"/>
            <color indexed="81"/>
            <rFont val="Tahoma"/>
            <family val="2"/>
          </rPr>
          <t>OC: On Call Hours</t>
        </r>
      </text>
    </comment>
    <comment ref="G48" authorId="0" shapeId="0" xr:uid="{17B8F7D1-F981-4921-A25F-A5C13511CC3C}">
      <text>
        <r>
          <rPr>
            <b/>
            <sz val="9"/>
            <color indexed="81"/>
            <rFont val="Tahoma"/>
            <family val="2"/>
          </rPr>
          <t xml:space="preserve">CB1.5:Call Back at 1.5
CB1.0:Call Back at 1.0
</t>
        </r>
      </text>
    </comment>
    <comment ref="I48" authorId="0" shapeId="0" xr:uid="{E9D1C5C8-0EBB-4AB0-AE97-2AEF801CFD4F}">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48" authorId="0" shapeId="0" xr:uid="{74FAB9DD-054A-490D-B55D-EA71EB404F1F}">
      <text>
        <r>
          <rPr>
            <b/>
            <sz val="9"/>
            <color indexed="81"/>
            <rFont val="Tahoma"/>
            <family val="2"/>
          </rPr>
          <t>O: Overtime Earned</t>
        </r>
      </text>
    </comment>
    <comment ref="K48" authorId="0" shapeId="0" xr:uid="{081B8C52-7A03-41A5-B705-958126DE22F3}">
      <text>
        <r>
          <rPr>
            <b/>
            <sz val="9"/>
            <color indexed="81"/>
            <rFont val="Tahoma"/>
            <family val="2"/>
          </rPr>
          <t>CU:Comp Time Used</t>
        </r>
      </text>
    </comment>
    <comment ref="L48" authorId="1" shapeId="0" xr:uid="{C5ACCEF6-FB7D-40C3-9383-CE40B2BEC2EB}">
      <text>
        <r>
          <rPr>
            <b/>
            <sz val="9"/>
            <color indexed="81"/>
            <rFont val="Tahoma"/>
            <family val="2"/>
          </rPr>
          <t xml:space="preserve">V: Vacation 
</t>
        </r>
        <r>
          <rPr>
            <sz val="9"/>
            <color indexed="81"/>
            <rFont val="Tahoma"/>
            <family val="2"/>
          </rPr>
          <t xml:space="preserve">
</t>
        </r>
      </text>
    </comment>
    <comment ref="M48" authorId="0" shapeId="0" xr:uid="{86D874EF-C4C0-4CEB-83ED-033594C2FA53}">
      <text>
        <r>
          <rPr>
            <b/>
            <sz val="9"/>
            <color indexed="81"/>
            <rFont val="Tahoma"/>
            <family val="2"/>
          </rPr>
          <t>S: Sick</t>
        </r>
      </text>
    </comment>
    <comment ref="N48" authorId="0" shapeId="0" xr:uid="{2DD56222-202F-4CA1-A459-C11E135D3681}">
      <text>
        <r>
          <rPr>
            <b/>
            <sz val="9"/>
            <color indexed="81"/>
            <rFont val="Tahoma"/>
            <family val="2"/>
          </rPr>
          <t>CI:</t>
        </r>
        <r>
          <rPr>
            <sz val="9"/>
            <color indexed="81"/>
            <rFont val="Tahoma"/>
            <family val="2"/>
          </rPr>
          <t xml:space="preserve"> Community Involvment
</t>
        </r>
      </text>
    </comment>
    <comment ref="O48" authorId="0" shapeId="0" xr:uid="{CA8C3959-8821-4C24-91C4-3619167D05EC}">
      <text>
        <r>
          <rPr>
            <b/>
            <sz val="9"/>
            <color indexed="81"/>
            <rFont val="Tahoma"/>
            <family val="2"/>
          </rPr>
          <t>BL: Bonus Leave</t>
        </r>
      </text>
    </comment>
    <comment ref="P48" authorId="0" shapeId="0" xr:uid="{320432AE-A920-4BDA-A6E5-52CB94CC1902}">
      <text>
        <r>
          <rPr>
            <b/>
            <sz val="9"/>
            <color indexed="81"/>
            <rFont val="Tahoma"/>
            <family val="2"/>
          </rPr>
          <t>H: Holiday.
When the university is closed on a holiday, mark the hours here.</t>
        </r>
      </text>
    </comment>
    <comment ref="Q48" authorId="1" shapeId="0" xr:uid="{746AA8DB-9BE7-4C8A-BA9D-1B26CEBED9B5}">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t>
        </r>
      </text>
    </comment>
    <comment ref="T48" authorId="0" shapeId="0" xr:uid="{3377CAE4-64C2-4E91-B3CD-A55D997B87A3}">
      <text>
        <r>
          <rPr>
            <b/>
            <sz val="9"/>
            <color indexed="81"/>
            <rFont val="Tahoma"/>
            <family val="2"/>
          </rPr>
          <t>AM: Adverse Weather Makeup Hours
Indicate time worked that will be used to make up time taken off due to adverse weather.</t>
        </r>
      </text>
    </comment>
    <comment ref="U48" authorId="0" shapeId="0" xr:uid="{4FB7629D-1632-47D4-A49A-E669D5073EC0}">
      <text>
        <r>
          <rPr>
            <b/>
            <sz val="9"/>
            <color indexed="81"/>
            <rFont val="Tahoma"/>
            <family val="2"/>
          </rPr>
          <t>AP: Adverse Weather Time Not Worked</t>
        </r>
      </text>
    </comment>
    <comment ref="V48" authorId="0" shapeId="0" xr:uid="{BBFC9A41-E8F1-4319-88DB-97A442EA7BDE}">
      <text>
        <r>
          <rPr>
            <b/>
            <sz val="9"/>
            <color indexed="81"/>
            <rFont val="Tahoma"/>
            <family val="2"/>
          </rPr>
          <t>AWLW: Adverse Weather Leave Without Pay</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Sean Farrell</author>
    <author>Administrator</author>
  </authors>
  <commentList>
    <comment ref="D4" authorId="0" shapeId="0" xr:uid="{E9AE0F2B-AC9D-48BF-9591-4256EE854C05}">
      <text>
        <r>
          <rPr>
            <b/>
            <sz val="9"/>
            <color indexed="81"/>
            <rFont val="Tahoma"/>
            <family val="2"/>
          </rPr>
          <t>SP: Shift Pay</t>
        </r>
      </text>
    </comment>
    <comment ref="E4" authorId="0" shapeId="0" xr:uid="{F7328EF9-BB55-43F3-90B7-83AD0E5A284B}">
      <text>
        <r>
          <rPr>
            <b/>
            <sz val="9"/>
            <color indexed="81"/>
            <rFont val="Tahoma"/>
            <family val="2"/>
          </rPr>
          <t>HP: Holiday Premium Pay</t>
        </r>
      </text>
    </comment>
    <comment ref="F4" authorId="0" shapeId="0" xr:uid="{9641ADBD-8CFE-4EDC-98A1-90E00B939CDC}">
      <text>
        <r>
          <rPr>
            <b/>
            <sz val="9"/>
            <color indexed="81"/>
            <rFont val="Tahoma"/>
            <family val="2"/>
          </rPr>
          <t>OC: On Call Hours</t>
        </r>
      </text>
    </comment>
    <comment ref="G4" authorId="0" shapeId="0" xr:uid="{604009F4-F355-42F5-B34E-D6BA0FAF7F56}">
      <text>
        <r>
          <rPr>
            <b/>
            <sz val="9"/>
            <color indexed="81"/>
            <rFont val="Tahoma"/>
            <family val="2"/>
          </rPr>
          <t xml:space="preserve">CB1.5:Call Back at 1.5
CB1.0:Call Back at 1.0
</t>
        </r>
      </text>
    </comment>
    <comment ref="I4" authorId="0" shapeId="0" xr:uid="{7FC4DD13-7D77-4AD0-8049-60F316D344FD}">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4" authorId="0" shapeId="0" xr:uid="{3B0E820F-1034-476E-90AB-934187BA424B}">
      <text>
        <r>
          <rPr>
            <b/>
            <sz val="9"/>
            <color indexed="81"/>
            <rFont val="Tahoma"/>
            <family val="2"/>
          </rPr>
          <t>O: Overtime Earned</t>
        </r>
      </text>
    </comment>
    <comment ref="K4" authorId="0" shapeId="0" xr:uid="{2B883653-C955-4BEF-B6E6-54418204A01F}">
      <text>
        <r>
          <rPr>
            <b/>
            <sz val="9"/>
            <color indexed="81"/>
            <rFont val="Tahoma"/>
            <family val="2"/>
          </rPr>
          <t>CU:Comp Time Used</t>
        </r>
      </text>
    </comment>
    <comment ref="L4" authorId="1" shapeId="0" xr:uid="{8D920A5C-CF5B-4CAA-9B79-7D467063EFBB}">
      <text>
        <r>
          <rPr>
            <b/>
            <sz val="9"/>
            <color indexed="81"/>
            <rFont val="Tahoma"/>
            <family val="2"/>
          </rPr>
          <t xml:space="preserve">V: Vacation 
</t>
        </r>
        <r>
          <rPr>
            <sz val="9"/>
            <color indexed="81"/>
            <rFont val="Tahoma"/>
            <family val="2"/>
          </rPr>
          <t xml:space="preserve">
</t>
        </r>
      </text>
    </comment>
    <comment ref="M4" authorId="0" shapeId="0" xr:uid="{4E14E2FE-096B-4CAF-A435-0E9559645453}">
      <text>
        <r>
          <rPr>
            <b/>
            <sz val="9"/>
            <color indexed="81"/>
            <rFont val="Tahoma"/>
            <family val="2"/>
          </rPr>
          <t>S: Sick</t>
        </r>
      </text>
    </comment>
    <comment ref="N4" authorId="0" shapeId="0" xr:uid="{07EA3294-CD13-443C-A821-E19BF72954AD}">
      <text>
        <r>
          <rPr>
            <b/>
            <sz val="9"/>
            <color indexed="81"/>
            <rFont val="Tahoma"/>
            <family val="2"/>
          </rPr>
          <t>CI:</t>
        </r>
        <r>
          <rPr>
            <sz val="9"/>
            <color indexed="81"/>
            <rFont val="Tahoma"/>
            <family val="2"/>
          </rPr>
          <t xml:space="preserve"> Community Involvment
</t>
        </r>
      </text>
    </comment>
    <comment ref="O4" authorId="0" shapeId="0" xr:uid="{7C286B47-777A-43C0-9CF2-27741AD2C4B9}">
      <text>
        <r>
          <rPr>
            <b/>
            <sz val="9"/>
            <color indexed="81"/>
            <rFont val="Tahoma"/>
            <family val="2"/>
          </rPr>
          <t>BL: Bonus Leave</t>
        </r>
      </text>
    </comment>
    <comment ref="P4" authorId="0" shapeId="0" xr:uid="{D743266C-E3C3-48B9-BF30-7D4A821D0526}">
      <text>
        <r>
          <rPr>
            <b/>
            <sz val="9"/>
            <color indexed="81"/>
            <rFont val="Tahoma"/>
            <family val="2"/>
          </rPr>
          <t>H: Holiday.
When the university is closed on a holiday, mark the hours here.</t>
        </r>
      </text>
    </comment>
    <comment ref="Q4" authorId="1" shapeId="0" xr:uid="{5D58B210-C4FE-4E78-B9B8-322D5E30D346}">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
B183: Bereavement Leave</t>
        </r>
      </text>
    </comment>
    <comment ref="T4" authorId="0" shapeId="0" xr:uid="{393ED1A8-89E3-4962-8103-9B3221E1FFF6}">
      <text>
        <r>
          <rPr>
            <b/>
            <sz val="9"/>
            <color indexed="81"/>
            <rFont val="Tahoma"/>
            <family val="2"/>
          </rPr>
          <t>AM: Adverse Weather Makeup Hours
Indicate time worked that will be used to make up time taken off due to adverse weather.</t>
        </r>
      </text>
    </comment>
    <comment ref="U4" authorId="0" shapeId="0" xr:uid="{E4BA8937-AB70-434E-B1C3-540F16E30741}">
      <text>
        <r>
          <rPr>
            <b/>
            <sz val="9"/>
            <color indexed="81"/>
            <rFont val="Tahoma"/>
            <family val="2"/>
          </rPr>
          <t>AP: Adverse Weather Time Not Worked</t>
        </r>
      </text>
    </comment>
    <comment ref="V4" authorId="0" shapeId="0" xr:uid="{95BA9D24-F337-4CE0-9794-80CC3C10F343}">
      <text>
        <r>
          <rPr>
            <b/>
            <sz val="9"/>
            <color indexed="81"/>
            <rFont val="Tahoma"/>
            <family val="2"/>
          </rPr>
          <t>AWLW: Adverse Weather Leave Without Pay</t>
        </r>
      </text>
    </comment>
    <comment ref="D15" authorId="0" shapeId="0" xr:uid="{F19716EC-C1E8-4FD0-A65C-071D2FD426FA}">
      <text>
        <r>
          <rPr>
            <b/>
            <sz val="9"/>
            <color indexed="81"/>
            <rFont val="Tahoma"/>
            <family val="2"/>
          </rPr>
          <t>SP: Shift Pay</t>
        </r>
      </text>
    </comment>
    <comment ref="E15" authorId="0" shapeId="0" xr:uid="{8508CE38-448A-43BF-90C5-1A485E1E3A99}">
      <text>
        <r>
          <rPr>
            <b/>
            <sz val="9"/>
            <color indexed="81"/>
            <rFont val="Tahoma"/>
            <family val="2"/>
          </rPr>
          <t>HP: Holiday Premium Pay</t>
        </r>
      </text>
    </comment>
    <comment ref="F15" authorId="0" shapeId="0" xr:uid="{00CEB92D-4370-4160-8F11-7E11B943EA37}">
      <text>
        <r>
          <rPr>
            <b/>
            <sz val="9"/>
            <color indexed="81"/>
            <rFont val="Tahoma"/>
            <family val="2"/>
          </rPr>
          <t>OC: On Call Hours</t>
        </r>
      </text>
    </comment>
    <comment ref="G15" authorId="0" shapeId="0" xr:uid="{4B433CA5-F0CE-4662-90D3-A7BE29DA1462}">
      <text>
        <r>
          <rPr>
            <b/>
            <sz val="9"/>
            <color indexed="81"/>
            <rFont val="Tahoma"/>
            <family val="2"/>
          </rPr>
          <t xml:space="preserve">CB1.5:Call Back at 1.5
CB1.0:Call Back at 1.0
</t>
        </r>
      </text>
    </comment>
    <comment ref="I15" authorId="0" shapeId="0" xr:uid="{21799753-4385-4A39-A4CC-1CAC52B69D77}">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15" authorId="0" shapeId="0" xr:uid="{14307F5A-8EE8-400F-90D4-B09DF0961492}">
      <text>
        <r>
          <rPr>
            <b/>
            <sz val="9"/>
            <color indexed="81"/>
            <rFont val="Tahoma"/>
            <family val="2"/>
          </rPr>
          <t>O: Overtime Earned</t>
        </r>
      </text>
    </comment>
    <comment ref="K15" authorId="0" shapeId="0" xr:uid="{09B3A01D-275D-4B8C-BBAB-9144E11B6A22}">
      <text>
        <r>
          <rPr>
            <b/>
            <sz val="9"/>
            <color indexed="81"/>
            <rFont val="Tahoma"/>
            <family val="2"/>
          </rPr>
          <t>CU:Comp Time Used</t>
        </r>
      </text>
    </comment>
    <comment ref="L15" authorId="1" shapeId="0" xr:uid="{D669BB9E-09C9-4CDA-AD2A-FA3BEDEAFDD3}">
      <text>
        <r>
          <rPr>
            <b/>
            <sz val="9"/>
            <color indexed="81"/>
            <rFont val="Tahoma"/>
            <family val="2"/>
          </rPr>
          <t xml:space="preserve">V: Vacation 
</t>
        </r>
        <r>
          <rPr>
            <sz val="9"/>
            <color indexed="81"/>
            <rFont val="Tahoma"/>
            <family val="2"/>
          </rPr>
          <t xml:space="preserve">
</t>
        </r>
      </text>
    </comment>
    <comment ref="M15" authorId="0" shapeId="0" xr:uid="{CD0563E9-6374-4848-92E5-9343A9D32AAE}">
      <text>
        <r>
          <rPr>
            <b/>
            <sz val="9"/>
            <color indexed="81"/>
            <rFont val="Tahoma"/>
            <family val="2"/>
          </rPr>
          <t>S: Sick</t>
        </r>
      </text>
    </comment>
    <comment ref="N15" authorId="0" shapeId="0" xr:uid="{9CCE886C-B941-4AEC-BE94-A9128537646E}">
      <text>
        <r>
          <rPr>
            <b/>
            <sz val="9"/>
            <color indexed="81"/>
            <rFont val="Tahoma"/>
            <family val="2"/>
          </rPr>
          <t>CI:</t>
        </r>
        <r>
          <rPr>
            <sz val="9"/>
            <color indexed="81"/>
            <rFont val="Tahoma"/>
            <family val="2"/>
          </rPr>
          <t xml:space="preserve"> Community Involvment
</t>
        </r>
      </text>
    </comment>
    <comment ref="O15" authorId="0" shapeId="0" xr:uid="{F222F818-695D-48E2-87E5-7782D862DCE2}">
      <text>
        <r>
          <rPr>
            <b/>
            <sz val="9"/>
            <color indexed="81"/>
            <rFont val="Tahoma"/>
            <family val="2"/>
          </rPr>
          <t>BL: Bonus Leave</t>
        </r>
      </text>
    </comment>
    <comment ref="P15" authorId="0" shapeId="0" xr:uid="{4F4DE427-33A4-47E3-ABD1-696F2CCD8D40}">
      <text>
        <r>
          <rPr>
            <b/>
            <sz val="9"/>
            <color indexed="81"/>
            <rFont val="Tahoma"/>
            <family val="2"/>
          </rPr>
          <t>H: Holiday.
When the university is closed on a holiday, mark the hours here.</t>
        </r>
      </text>
    </comment>
    <comment ref="Q15" authorId="1" shapeId="0" xr:uid="{EF117940-FF51-4C5C-A12E-7918D408C185}">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
B183: Bereavement Leave</t>
        </r>
      </text>
    </comment>
    <comment ref="T15" authorId="0" shapeId="0" xr:uid="{37E1ACF0-BFEF-46FD-A2D9-00308AEF7777}">
      <text>
        <r>
          <rPr>
            <b/>
            <sz val="9"/>
            <color indexed="81"/>
            <rFont val="Tahoma"/>
            <family val="2"/>
          </rPr>
          <t>AM: Adverse Weather Makeup Hours
Indicate time worked that will be used to make up time taken off due to adverse weather.</t>
        </r>
      </text>
    </comment>
    <comment ref="U15" authorId="0" shapeId="0" xr:uid="{9697FE50-83DB-4CC1-B43A-7065F3F05EC2}">
      <text>
        <r>
          <rPr>
            <b/>
            <sz val="9"/>
            <color indexed="81"/>
            <rFont val="Tahoma"/>
            <family val="2"/>
          </rPr>
          <t>AP: Adverse Weather Time Not Worked</t>
        </r>
      </text>
    </comment>
    <comment ref="V15" authorId="0" shapeId="0" xr:uid="{05D7D0E5-538B-4F4A-AEA6-4C389EF2436E}">
      <text>
        <r>
          <rPr>
            <b/>
            <sz val="9"/>
            <color indexed="81"/>
            <rFont val="Tahoma"/>
            <family val="2"/>
          </rPr>
          <t>AWLW: Adverse Weather Leave Without Pay</t>
        </r>
      </text>
    </comment>
    <comment ref="D26" authorId="0" shapeId="0" xr:uid="{900C6C53-C0A7-45CE-A5E3-D250F1518A45}">
      <text>
        <r>
          <rPr>
            <b/>
            <sz val="9"/>
            <color indexed="81"/>
            <rFont val="Tahoma"/>
            <family val="2"/>
          </rPr>
          <t>SP: Shift Pay</t>
        </r>
      </text>
    </comment>
    <comment ref="E26" authorId="0" shapeId="0" xr:uid="{4B36ADB6-54A4-431B-BE71-CE3859BC8BC9}">
      <text>
        <r>
          <rPr>
            <b/>
            <sz val="9"/>
            <color indexed="81"/>
            <rFont val="Tahoma"/>
            <family val="2"/>
          </rPr>
          <t>HP: Holiday Premium Pay</t>
        </r>
      </text>
    </comment>
    <comment ref="F26" authorId="0" shapeId="0" xr:uid="{992F7953-E7F4-4119-9781-0AA2DF8B0C76}">
      <text>
        <r>
          <rPr>
            <b/>
            <sz val="9"/>
            <color indexed="81"/>
            <rFont val="Tahoma"/>
            <family val="2"/>
          </rPr>
          <t>OC: On Call Hours</t>
        </r>
      </text>
    </comment>
    <comment ref="G26" authorId="0" shapeId="0" xr:uid="{6D819E3A-876A-4238-89C8-55660B640703}">
      <text>
        <r>
          <rPr>
            <b/>
            <sz val="9"/>
            <color indexed="81"/>
            <rFont val="Tahoma"/>
            <family val="2"/>
          </rPr>
          <t xml:space="preserve">CB1.5:Call Back at 1.5
CB1.0:Call Back at 1.0
</t>
        </r>
      </text>
    </comment>
    <comment ref="I26" authorId="0" shapeId="0" xr:uid="{F0B15206-CE06-4AAE-907F-8DA0C3DAB433}">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26" authorId="0" shapeId="0" xr:uid="{8213BD38-4415-413B-AB79-121AE0C8B615}">
      <text>
        <r>
          <rPr>
            <b/>
            <sz val="9"/>
            <color indexed="81"/>
            <rFont val="Tahoma"/>
            <family val="2"/>
          </rPr>
          <t>O: Overtime Earned</t>
        </r>
      </text>
    </comment>
    <comment ref="K26" authorId="0" shapeId="0" xr:uid="{29C8D036-DF7F-466B-AE9C-4961DF6F97EB}">
      <text>
        <r>
          <rPr>
            <b/>
            <sz val="9"/>
            <color indexed="81"/>
            <rFont val="Tahoma"/>
            <family val="2"/>
          </rPr>
          <t>CU:Comp Time Used</t>
        </r>
      </text>
    </comment>
    <comment ref="L26" authorId="1" shapeId="0" xr:uid="{F77650E5-DF97-4341-B72C-68B903692C8D}">
      <text>
        <r>
          <rPr>
            <b/>
            <sz val="9"/>
            <color indexed="81"/>
            <rFont val="Tahoma"/>
            <family val="2"/>
          </rPr>
          <t xml:space="preserve">V: Vacation 
</t>
        </r>
        <r>
          <rPr>
            <sz val="9"/>
            <color indexed="81"/>
            <rFont val="Tahoma"/>
            <family val="2"/>
          </rPr>
          <t xml:space="preserve">
</t>
        </r>
      </text>
    </comment>
    <comment ref="M26" authorId="0" shapeId="0" xr:uid="{0AF0E203-A3F5-4DE4-86FB-C58F9E1BFDA0}">
      <text>
        <r>
          <rPr>
            <b/>
            <sz val="9"/>
            <color indexed="81"/>
            <rFont val="Tahoma"/>
            <family val="2"/>
          </rPr>
          <t>S: Sick</t>
        </r>
      </text>
    </comment>
    <comment ref="N26" authorId="0" shapeId="0" xr:uid="{B70BF93A-E21A-4CD6-B367-F8588FDA1B7F}">
      <text>
        <r>
          <rPr>
            <b/>
            <sz val="9"/>
            <color indexed="81"/>
            <rFont val="Tahoma"/>
            <family val="2"/>
          </rPr>
          <t>CI:</t>
        </r>
        <r>
          <rPr>
            <sz val="9"/>
            <color indexed="81"/>
            <rFont val="Tahoma"/>
            <family val="2"/>
          </rPr>
          <t xml:space="preserve"> Community Involvment
</t>
        </r>
      </text>
    </comment>
    <comment ref="O26" authorId="0" shapeId="0" xr:uid="{7E1AB502-7694-40F1-98E7-985BFA0F1E2E}">
      <text>
        <r>
          <rPr>
            <b/>
            <sz val="9"/>
            <color indexed="81"/>
            <rFont val="Tahoma"/>
            <family val="2"/>
          </rPr>
          <t>BL: Bonus Leave</t>
        </r>
      </text>
    </comment>
    <comment ref="P26" authorId="0" shapeId="0" xr:uid="{BB66640F-7D88-4555-9498-3F22594D8DCC}">
      <text>
        <r>
          <rPr>
            <b/>
            <sz val="9"/>
            <color indexed="81"/>
            <rFont val="Tahoma"/>
            <family val="2"/>
          </rPr>
          <t>H: Holiday.
When the university is closed on a holiday, mark the hours here.</t>
        </r>
      </text>
    </comment>
    <comment ref="Q26" authorId="1" shapeId="0" xr:uid="{855F3928-465B-42F9-BD54-F9BCD7C8BE75}">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
B183: Bereavement Leave</t>
        </r>
      </text>
    </comment>
    <comment ref="T26" authorId="0" shapeId="0" xr:uid="{79DEC6AF-8BE3-492E-944D-2EA89D0F64ED}">
      <text>
        <r>
          <rPr>
            <b/>
            <sz val="9"/>
            <color indexed="81"/>
            <rFont val="Tahoma"/>
            <family val="2"/>
          </rPr>
          <t>AM: Adverse Weather Makeup Hours
Indicate time worked that will be used to make up time taken off due to adverse weather.</t>
        </r>
      </text>
    </comment>
    <comment ref="U26" authorId="0" shapeId="0" xr:uid="{DDCB0D8B-6197-4AE6-835A-5FB6DC838ED5}">
      <text>
        <r>
          <rPr>
            <b/>
            <sz val="9"/>
            <color indexed="81"/>
            <rFont val="Tahoma"/>
            <family val="2"/>
          </rPr>
          <t>AP: Adverse Weather Time Not Worked</t>
        </r>
      </text>
    </comment>
    <comment ref="V26" authorId="0" shapeId="0" xr:uid="{F6AF5E2E-31CC-4282-AFAD-B7DDE8239AA6}">
      <text>
        <r>
          <rPr>
            <b/>
            <sz val="9"/>
            <color indexed="81"/>
            <rFont val="Tahoma"/>
            <family val="2"/>
          </rPr>
          <t>AWLW: Adverse Weather Leave Without Pay</t>
        </r>
      </text>
    </comment>
    <comment ref="D37" authorId="0" shapeId="0" xr:uid="{69683547-E6E1-48DB-ACE4-3AD3A5177D32}">
      <text>
        <r>
          <rPr>
            <b/>
            <sz val="9"/>
            <color indexed="81"/>
            <rFont val="Tahoma"/>
            <family val="2"/>
          </rPr>
          <t>SP: Shift Pay</t>
        </r>
      </text>
    </comment>
    <comment ref="E37" authorId="0" shapeId="0" xr:uid="{8E0BEA71-C770-495E-9604-239D973C9E44}">
      <text>
        <r>
          <rPr>
            <b/>
            <sz val="9"/>
            <color indexed="81"/>
            <rFont val="Tahoma"/>
            <family val="2"/>
          </rPr>
          <t>HP: Holiday Premium Pay</t>
        </r>
      </text>
    </comment>
    <comment ref="F37" authorId="0" shapeId="0" xr:uid="{9889A4AE-997D-465F-8F41-28E4E7FC31E8}">
      <text>
        <r>
          <rPr>
            <b/>
            <sz val="9"/>
            <color indexed="81"/>
            <rFont val="Tahoma"/>
            <family val="2"/>
          </rPr>
          <t>OC: On Call Hours</t>
        </r>
      </text>
    </comment>
    <comment ref="G37" authorId="0" shapeId="0" xr:uid="{E030599E-69E9-4939-BB17-8818166705C4}">
      <text>
        <r>
          <rPr>
            <b/>
            <sz val="9"/>
            <color indexed="81"/>
            <rFont val="Tahoma"/>
            <family val="2"/>
          </rPr>
          <t xml:space="preserve">CB1.5:Call Back at 1.5
CB1.0:Call Back at 1.0
</t>
        </r>
      </text>
    </comment>
    <comment ref="I37" authorId="0" shapeId="0" xr:uid="{8B5A8519-CBA7-4886-B6FC-E67A4215D3C8}">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37" authorId="0" shapeId="0" xr:uid="{AF010C7D-818B-4FC3-8941-1C58E2AFB63D}">
      <text>
        <r>
          <rPr>
            <b/>
            <sz val="9"/>
            <color indexed="81"/>
            <rFont val="Tahoma"/>
            <family val="2"/>
          </rPr>
          <t>O: Overtime Earned</t>
        </r>
      </text>
    </comment>
    <comment ref="K37" authorId="0" shapeId="0" xr:uid="{575DB034-290D-40CA-959D-2F7310A91F37}">
      <text>
        <r>
          <rPr>
            <b/>
            <sz val="9"/>
            <color indexed="81"/>
            <rFont val="Tahoma"/>
            <family val="2"/>
          </rPr>
          <t>CU:Comp Time Used</t>
        </r>
      </text>
    </comment>
    <comment ref="L37" authorId="1" shapeId="0" xr:uid="{26DA6BF7-4114-425E-AB26-BB8EAF439A14}">
      <text>
        <r>
          <rPr>
            <b/>
            <sz val="9"/>
            <color indexed="81"/>
            <rFont val="Tahoma"/>
            <family val="2"/>
          </rPr>
          <t xml:space="preserve">V: Vacation 
</t>
        </r>
        <r>
          <rPr>
            <sz val="9"/>
            <color indexed="81"/>
            <rFont val="Tahoma"/>
            <family val="2"/>
          </rPr>
          <t xml:space="preserve">
</t>
        </r>
      </text>
    </comment>
    <comment ref="M37" authorId="0" shapeId="0" xr:uid="{184B3E89-D547-4DA2-8DB1-41A41A33FA46}">
      <text>
        <r>
          <rPr>
            <b/>
            <sz val="9"/>
            <color indexed="81"/>
            <rFont val="Tahoma"/>
            <family val="2"/>
          </rPr>
          <t>S: Sick</t>
        </r>
      </text>
    </comment>
    <comment ref="N37" authorId="0" shapeId="0" xr:uid="{1A9A1581-40C0-4123-AAD2-E1D884FA8238}">
      <text>
        <r>
          <rPr>
            <b/>
            <sz val="9"/>
            <color indexed="81"/>
            <rFont val="Tahoma"/>
            <family val="2"/>
          </rPr>
          <t>CI:</t>
        </r>
        <r>
          <rPr>
            <sz val="9"/>
            <color indexed="81"/>
            <rFont val="Tahoma"/>
            <family val="2"/>
          </rPr>
          <t xml:space="preserve"> Community Involvment
</t>
        </r>
      </text>
    </comment>
    <comment ref="O37" authorId="0" shapeId="0" xr:uid="{F94CB2E9-4EE2-461C-8324-C60731E122F1}">
      <text>
        <r>
          <rPr>
            <b/>
            <sz val="9"/>
            <color indexed="81"/>
            <rFont val="Tahoma"/>
            <family val="2"/>
          </rPr>
          <t>BL: Bonus Leave</t>
        </r>
      </text>
    </comment>
    <comment ref="P37" authorId="0" shapeId="0" xr:uid="{08CFA5A8-1785-4079-BC63-47E58A855A54}">
      <text>
        <r>
          <rPr>
            <b/>
            <sz val="9"/>
            <color indexed="81"/>
            <rFont val="Tahoma"/>
            <family val="2"/>
          </rPr>
          <t>H: Holiday.
When the university is closed on a holiday, mark the hours here.</t>
        </r>
      </text>
    </comment>
    <comment ref="Q37" authorId="1" shapeId="0" xr:uid="{47D1B017-AA34-4209-BBDE-1B73DB5A7948}">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
B183: Bereavement Leave</t>
        </r>
      </text>
    </comment>
    <comment ref="T37" authorId="0" shapeId="0" xr:uid="{F88DC375-7590-47FB-A7ED-1C2D7D91B169}">
      <text>
        <r>
          <rPr>
            <b/>
            <sz val="9"/>
            <color indexed="81"/>
            <rFont val="Tahoma"/>
            <family val="2"/>
          </rPr>
          <t>AM: Adverse Weather Makeup Hours
Indicate time worked that will be used to make up time taken off due to adverse weather.</t>
        </r>
      </text>
    </comment>
    <comment ref="U37" authorId="0" shapeId="0" xr:uid="{215D295E-490F-43A8-8020-3113288A90EB}">
      <text>
        <r>
          <rPr>
            <b/>
            <sz val="9"/>
            <color indexed="81"/>
            <rFont val="Tahoma"/>
            <family val="2"/>
          </rPr>
          <t>AP: Adverse Weather Time Not Worked</t>
        </r>
      </text>
    </comment>
    <comment ref="V37" authorId="0" shapeId="0" xr:uid="{3FF30BA4-949D-4173-B962-EDB95E261F4D}">
      <text>
        <r>
          <rPr>
            <b/>
            <sz val="9"/>
            <color indexed="81"/>
            <rFont val="Tahoma"/>
            <family val="2"/>
          </rPr>
          <t>AWLW: Adverse Weather Leave Without Pay</t>
        </r>
      </text>
    </comment>
    <comment ref="D48" authorId="0" shapeId="0" xr:uid="{19FD3A3D-4CA8-47E7-AA72-1FAE74524432}">
      <text>
        <r>
          <rPr>
            <b/>
            <sz val="9"/>
            <color indexed="81"/>
            <rFont val="Tahoma"/>
            <family val="2"/>
          </rPr>
          <t>SP: Shift Pay</t>
        </r>
      </text>
    </comment>
    <comment ref="E48" authorId="0" shapeId="0" xr:uid="{3C4D86D5-081D-40CB-A475-90516C907704}">
      <text>
        <r>
          <rPr>
            <b/>
            <sz val="9"/>
            <color indexed="81"/>
            <rFont val="Tahoma"/>
            <family val="2"/>
          </rPr>
          <t>HP: Holiday Premium Pay</t>
        </r>
      </text>
    </comment>
    <comment ref="F48" authorId="0" shapeId="0" xr:uid="{EFEAF309-D474-470F-9168-8C0ED296C23C}">
      <text>
        <r>
          <rPr>
            <b/>
            <sz val="9"/>
            <color indexed="81"/>
            <rFont val="Tahoma"/>
            <family val="2"/>
          </rPr>
          <t>OC: On Call Hours</t>
        </r>
      </text>
    </comment>
    <comment ref="G48" authorId="0" shapeId="0" xr:uid="{365A62E5-A03C-4AAC-8737-2D57FC9716CA}">
      <text>
        <r>
          <rPr>
            <b/>
            <sz val="9"/>
            <color indexed="81"/>
            <rFont val="Tahoma"/>
            <family val="2"/>
          </rPr>
          <t xml:space="preserve">CB1.5:Call Back at 1.5
CB1.0:Call Back at 1.0
</t>
        </r>
      </text>
    </comment>
    <comment ref="I48" authorId="0" shapeId="0" xr:uid="{7D97F966-058F-43A7-9294-4CBCC97E36A8}">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48" authorId="0" shapeId="0" xr:uid="{64282B83-BBCA-4B75-B35A-7018A9DD957D}">
      <text>
        <r>
          <rPr>
            <b/>
            <sz val="9"/>
            <color indexed="81"/>
            <rFont val="Tahoma"/>
            <family val="2"/>
          </rPr>
          <t>O: Overtime Earned</t>
        </r>
      </text>
    </comment>
    <comment ref="K48" authorId="0" shapeId="0" xr:uid="{D47E862A-E3C2-4DD1-A49B-7DE301EC6615}">
      <text>
        <r>
          <rPr>
            <b/>
            <sz val="9"/>
            <color indexed="81"/>
            <rFont val="Tahoma"/>
            <family val="2"/>
          </rPr>
          <t>CU:Comp Time Used</t>
        </r>
      </text>
    </comment>
    <comment ref="L48" authorId="1" shapeId="0" xr:uid="{FECAEAD1-08F7-415C-81E7-8F0D944BDCDD}">
      <text>
        <r>
          <rPr>
            <b/>
            <sz val="9"/>
            <color indexed="81"/>
            <rFont val="Tahoma"/>
            <family val="2"/>
          </rPr>
          <t xml:space="preserve">V: Vacation 
</t>
        </r>
        <r>
          <rPr>
            <sz val="9"/>
            <color indexed="81"/>
            <rFont val="Tahoma"/>
            <family val="2"/>
          </rPr>
          <t xml:space="preserve">
</t>
        </r>
      </text>
    </comment>
    <comment ref="M48" authorId="0" shapeId="0" xr:uid="{3304FE95-1EF1-4D91-8396-F0F7629EDCC8}">
      <text>
        <r>
          <rPr>
            <b/>
            <sz val="9"/>
            <color indexed="81"/>
            <rFont val="Tahoma"/>
            <family val="2"/>
          </rPr>
          <t>S: Sick</t>
        </r>
      </text>
    </comment>
    <comment ref="N48" authorId="0" shapeId="0" xr:uid="{521EB9C1-2BA5-40F9-A568-E751F770B042}">
      <text>
        <r>
          <rPr>
            <b/>
            <sz val="9"/>
            <color indexed="81"/>
            <rFont val="Tahoma"/>
            <family val="2"/>
          </rPr>
          <t>CI:</t>
        </r>
        <r>
          <rPr>
            <sz val="9"/>
            <color indexed="81"/>
            <rFont val="Tahoma"/>
            <family val="2"/>
          </rPr>
          <t xml:space="preserve"> Community Involvment
</t>
        </r>
      </text>
    </comment>
    <comment ref="O48" authorId="0" shapeId="0" xr:uid="{9DCF61EA-F4D0-4D0D-A8F9-82F8ECFD64E1}">
      <text>
        <r>
          <rPr>
            <b/>
            <sz val="9"/>
            <color indexed="81"/>
            <rFont val="Tahoma"/>
            <family val="2"/>
          </rPr>
          <t>BL: Bonus Leave</t>
        </r>
      </text>
    </comment>
    <comment ref="P48" authorId="0" shapeId="0" xr:uid="{6F089C3F-444C-4FEB-9128-EF0584E43AAE}">
      <text>
        <r>
          <rPr>
            <b/>
            <sz val="9"/>
            <color indexed="81"/>
            <rFont val="Tahoma"/>
            <family val="2"/>
          </rPr>
          <t>H: Holiday.
When the university is closed on a holiday, mark the hours here.</t>
        </r>
      </text>
    </comment>
    <comment ref="Q48" authorId="1" shapeId="0" xr:uid="{BBA20CA2-45CE-4166-95A0-1B42715A0822}">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t>
        </r>
      </text>
    </comment>
    <comment ref="T48" authorId="0" shapeId="0" xr:uid="{C57D377A-2AA9-404F-837A-23B3566194B9}">
      <text>
        <r>
          <rPr>
            <b/>
            <sz val="9"/>
            <color indexed="81"/>
            <rFont val="Tahoma"/>
            <family val="2"/>
          </rPr>
          <t>AM: Adverse Weather Makeup Hours
Indicate time worked that will be used to make up time taken off due to adverse weather.</t>
        </r>
      </text>
    </comment>
    <comment ref="U48" authorId="0" shapeId="0" xr:uid="{0C4F0E4D-21E9-45CE-B651-86111504A949}">
      <text>
        <r>
          <rPr>
            <b/>
            <sz val="9"/>
            <color indexed="81"/>
            <rFont val="Tahoma"/>
            <family val="2"/>
          </rPr>
          <t>AP: Adverse Weather Time Not Worked</t>
        </r>
      </text>
    </comment>
    <comment ref="V48" authorId="0" shapeId="0" xr:uid="{02989CF3-AD4C-4BFF-ADB0-3F77FE814774}">
      <text>
        <r>
          <rPr>
            <b/>
            <sz val="9"/>
            <color indexed="81"/>
            <rFont val="Tahoma"/>
            <family val="2"/>
          </rPr>
          <t>AWLW: Adverse Weather Leave Without Pay</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Sean Farrell</author>
    <author>Administrator</author>
  </authors>
  <commentList>
    <comment ref="D4" authorId="0" shapeId="0" xr:uid="{54B5C0EE-03B9-4CF8-B08F-1C721C488621}">
      <text>
        <r>
          <rPr>
            <b/>
            <sz val="9"/>
            <color indexed="81"/>
            <rFont val="Tahoma"/>
            <family val="2"/>
          </rPr>
          <t>SP: Shift Pay</t>
        </r>
      </text>
    </comment>
    <comment ref="E4" authorId="0" shapeId="0" xr:uid="{7AEA6349-7305-493D-93EA-A33501958552}">
      <text>
        <r>
          <rPr>
            <b/>
            <sz val="9"/>
            <color indexed="81"/>
            <rFont val="Tahoma"/>
            <family val="2"/>
          </rPr>
          <t>HP: Holiday Premium Pay</t>
        </r>
      </text>
    </comment>
    <comment ref="F4" authorId="0" shapeId="0" xr:uid="{B8F18E74-ED3F-4EF7-A20C-3DCC1959C3F6}">
      <text>
        <r>
          <rPr>
            <b/>
            <sz val="9"/>
            <color indexed="81"/>
            <rFont val="Tahoma"/>
            <family val="2"/>
          </rPr>
          <t>OC: On Call Hours</t>
        </r>
      </text>
    </comment>
    <comment ref="G4" authorId="0" shapeId="0" xr:uid="{14F6C7E5-8BA4-4BD5-81C2-BDCCAF044D01}">
      <text>
        <r>
          <rPr>
            <b/>
            <sz val="9"/>
            <color indexed="81"/>
            <rFont val="Tahoma"/>
            <family val="2"/>
          </rPr>
          <t xml:space="preserve">CB1.5:Call Back at 1.5
CB1.0:Call Back at 1.0
</t>
        </r>
      </text>
    </comment>
    <comment ref="I4" authorId="0" shapeId="0" xr:uid="{AF719CB5-ECC7-43A5-8D1A-7B4450A01D99}">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4" authorId="0" shapeId="0" xr:uid="{781881BE-F80D-4822-AD72-E21D4919591E}">
      <text>
        <r>
          <rPr>
            <b/>
            <sz val="9"/>
            <color indexed="81"/>
            <rFont val="Tahoma"/>
            <family val="2"/>
          </rPr>
          <t>O: Overtime Earned</t>
        </r>
      </text>
    </comment>
    <comment ref="K4" authorId="0" shapeId="0" xr:uid="{D1E20AB1-9BAE-48B4-BE59-16E926ACCF0C}">
      <text>
        <r>
          <rPr>
            <b/>
            <sz val="9"/>
            <color indexed="81"/>
            <rFont val="Tahoma"/>
            <family val="2"/>
          </rPr>
          <t>CU:Comp Time Used</t>
        </r>
      </text>
    </comment>
    <comment ref="L4" authorId="1" shapeId="0" xr:uid="{7274095E-C87E-49F2-A330-E4835491F9BB}">
      <text>
        <r>
          <rPr>
            <b/>
            <sz val="9"/>
            <color indexed="81"/>
            <rFont val="Tahoma"/>
            <family val="2"/>
          </rPr>
          <t xml:space="preserve">V: Vacation 
</t>
        </r>
        <r>
          <rPr>
            <sz val="9"/>
            <color indexed="81"/>
            <rFont val="Tahoma"/>
            <family val="2"/>
          </rPr>
          <t xml:space="preserve">
</t>
        </r>
      </text>
    </comment>
    <comment ref="M4" authorId="0" shapeId="0" xr:uid="{9822B318-F0C2-42A1-BCEC-E451FDAA8A13}">
      <text>
        <r>
          <rPr>
            <b/>
            <sz val="9"/>
            <color indexed="81"/>
            <rFont val="Tahoma"/>
            <family val="2"/>
          </rPr>
          <t>S: Sick</t>
        </r>
      </text>
    </comment>
    <comment ref="N4" authorId="0" shapeId="0" xr:uid="{1C6928BB-EBEF-4DCB-9A92-14E7D70C4D61}">
      <text>
        <r>
          <rPr>
            <b/>
            <sz val="9"/>
            <color indexed="81"/>
            <rFont val="Tahoma"/>
            <family val="2"/>
          </rPr>
          <t>CI:</t>
        </r>
        <r>
          <rPr>
            <sz val="9"/>
            <color indexed="81"/>
            <rFont val="Tahoma"/>
            <family val="2"/>
          </rPr>
          <t xml:space="preserve"> Community Involvment
</t>
        </r>
      </text>
    </comment>
    <comment ref="O4" authorId="0" shapeId="0" xr:uid="{90AC6851-5426-4EF0-977C-BEA7014E2392}">
      <text>
        <r>
          <rPr>
            <b/>
            <sz val="9"/>
            <color indexed="81"/>
            <rFont val="Tahoma"/>
            <family val="2"/>
          </rPr>
          <t>BL: Bonus Leave</t>
        </r>
      </text>
    </comment>
    <comment ref="P4" authorId="0" shapeId="0" xr:uid="{BFECEEB1-14F1-4800-814C-E39E1DFB66F9}">
      <text>
        <r>
          <rPr>
            <b/>
            <sz val="9"/>
            <color indexed="81"/>
            <rFont val="Tahoma"/>
            <family val="2"/>
          </rPr>
          <t>H: Holiday.
When the university is closed on a holiday, mark the hours here.</t>
        </r>
      </text>
    </comment>
    <comment ref="Q4" authorId="1" shapeId="0" xr:uid="{1CAA0692-FA92-41F4-B967-1DBF4D8B391B}">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
B183: Bereavement Leave</t>
        </r>
      </text>
    </comment>
    <comment ref="T4" authorId="0" shapeId="0" xr:uid="{97760CC5-1E70-4E04-8D51-51166295DFD9}">
      <text>
        <r>
          <rPr>
            <b/>
            <sz val="9"/>
            <color indexed="81"/>
            <rFont val="Tahoma"/>
            <family val="2"/>
          </rPr>
          <t>AM: Adverse Weather Makeup Hours
Indicate time worked that will be used to make up time taken off due to adverse weather.</t>
        </r>
      </text>
    </comment>
    <comment ref="U4" authorId="0" shapeId="0" xr:uid="{49E2D28E-7C7C-4AB9-9A67-7853C91ACC05}">
      <text>
        <r>
          <rPr>
            <b/>
            <sz val="9"/>
            <color indexed="81"/>
            <rFont val="Tahoma"/>
            <family val="2"/>
          </rPr>
          <t>AP: Adverse Weather Time Not Worked</t>
        </r>
      </text>
    </comment>
    <comment ref="V4" authorId="0" shapeId="0" xr:uid="{1D751AA0-0E70-4BB4-AD75-E987091AED6C}">
      <text>
        <r>
          <rPr>
            <b/>
            <sz val="9"/>
            <color indexed="81"/>
            <rFont val="Tahoma"/>
            <family val="2"/>
          </rPr>
          <t>AWLW: Adverse Weather Leave Without Pay</t>
        </r>
      </text>
    </comment>
    <comment ref="D15" authorId="0" shapeId="0" xr:uid="{1B3C4E0C-1001-48CC-9AA4-C9D20546C18B}">
      <text>
        <r>
          <rPr>
            <b/>
            <sz val="9"/>
            <color indexed="81"/>
            <rFont val="Tahoma"/>
            <family val="2"/>
          </rPr>
          <t>SP: Shift Pay</t>
        </r>
      </text>
    </comment>
    <comment ref="E15" authorId="0" shapeId="0" xr:uid="{9FF833BB-EAEF-49AB-82BE-B2217EBEBD2B}">
      <text>
        <r>
          <rPr>
            <b/>
            <sz val="9"/>
            <color indexed="81"/>
            <rFont val="Tahoma"/>
            <family val="2"/>
          </rPr>
          <t>HP: Holiday Premium Pay</t>
        </r>
      </text>
    </comment>
    <comment ref="F15" authorId="0" shapeId="0" xr:uid="{5B4C409B-B4F8-4CC3-9BD1-63D91FFFB228}">
      <text>
        <r>
          <rPr>
            <b/>
            <sz val="9"/>
            <color indexed="81"/>
            <rFont val="Tahoma"/>
            <family val="2"/>
          </rPr>
          <t>OC: On Call Hours</t>
        </r>
      </text>
    </comment>
    <comment ref="G15" authorId="0" shapeId="0" xr:uid="{F1822E16-A628-4962-B8E2-9825B84FD341}">
      <text>
        <r>
          <rPr>
            <b/>
            <sz val="9"/>
            <color indexed="81"/>
            <rFont val="Tahoma"/>
            <family val="2"/>
          </rPr>
          <t xml:space="preserve">CB1.5:Call Back at 1.5
CB1.0:Call Back at 1.0
</t>
        </r>
      </text>
    </comment>
    <comment ref="I15" authorId="0" shapeId="0" xr:uid="{7D4AEFDC-37AC-4622-A1D4-9445AD00457C}">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15" authorId="0" shapeId="0" xr:uid="{A2A55104-D554-4FB9-9DA7-CDCF3D14870B}">
      <text>
        <r>
          <rPr>
            <b/>
            <sz val="9"/>
            <color indexed="81"/>
            <rFont val="Tahoma"/>
            <family val="2"/>
          </rPr>
          <t>O: Overtime Earned</t>
        </r>
      </text>
    </comment>
    <comment ref="K15" authorId="0" shapeId="0" xr:uid="{62B0691B-7014-4C93-B696-7EE1775DDC76}">
      <text>
        <r>
          <rPr>
            <b/>
            <sz val="9"/>
            <color indexed="81"/>
            <rFont val="Tahoma"/>
            <family val="2"/>
          </rPr>
          <t>CU:Comp Time Used</t>
        </r>
      </text>
    </comment>
    <comment ref="L15" authorId="1" shapeId="0" xr:uid="{FE3D7EF8-BCE2-4761-A538-5161349D3454}">
      <text>
        <r>
          <rPr>
            <b/>
            <sz val="9"/>
            <color indexed="81"/>
            <rFont val="Tahoma"/>
            <family val="2"/>
          </rPr>
          <t xml:space="preserve">V: Vacation 
</t>
        </r>
        <r>
          <rPr>
            <sz val="9"/>
            <color indexed="81"/>
            <rFont val="Tahoma"/>
            <family val="2"/>
          </rPr>
          <t xml:space="preserve">
</t>
        </r>
      </text>
    </comment>
    <comment ref="M15" authorId="0" shapeId="0" xr:uid="{68A7BE64-BF07-47D8-BEC7-FD5BDC67FDE9}">
      <text>
        <r>
          <rPr>
            <b/>
            <sz val="9"/>
            <color indexed="81"/>
            <rFont val="Tahoma"/>
            <family val="2"/>
          </rPr>
          <t>S: Sick</t>
        </r>
      </text>
    </comment>
    <comment ref="N15" authorId="0" shapeId="0" xr:uid="{2BF0DC64-AF1A-454B-81C5-FF761C1E59AF}">
      <text>
        <r>
          <rPr>
            <b/>
            <sz val="9"/>
            <color indexed="81"/>
            <rFont val="Tahoma"/>
            <family val="2"/>
          </rPr>
          <t>CI:</t>
        </r>
        <r>
          <rPr>
            <sz val="9"/>
            <color indexed="81"/>
            <rFont val="Tahoma"/>
            <family val="2"/>
          </rPr>
          <t xml:space="preserve"> Community Involvment
</t>
        </r>
      </text>
    </comment>
    <comment ref="O15" authorId="0" shapeId="0" xr:uid="{E975226E-B9BE-464E-BD30-9DF7D3178914}">
      <text>
        <r>
          <rPr>
            <b/>
            <sz val="9"/>
            <color indexed="81"/>
            <rFont val="Tahoma"/>
            <family val="2"/>
          </rPr>
          <t>BL: Bonus Leave</t>
        </r>
      </text>
    </comment>
    <comment ref="P15" authorId="0" shapeId="0" xr:uid="{3B4BD5D3-380F-4EE0-BD86-6044C9112114}">
      <text>
        <r>
          <rPr>
            <b/>
            <sz val="9"/>
            <color indexed="81"/>
            <rFont val="Tahoma"/>
            <family val="2"/>
          </rPr>
          <t>H: Holiday.
When the university is closed on a holiday, mark the hours here.</t>
        </r>
      </text>
    </comment>
    <comment ref="Q15" authorId="1" shapeId="0" xr:uid="{065F1643-EF27-4595-B692-2FFDC39F53A1}">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
B183: Bereavement Leave</t>
        </r>
      </text>
    </comment>
    <comment ref="T15" authorId="0" shapeId="0" xr:uid="{5D1C7E6C-5859-4FA2-AACE-4A34B6337E99}">
      <text>
        <r>
          <rPr>
            <b/>
            <sz val="9"/>
            <color indexed="81"/>
            <rFont val="Tahoma"/>
            <family val="2"/>
          </rPr>
          <t>AM: Adverse Weather Makeup Hours
Indicate time worked that will be used to make up time taken off due to adverse weather.</t>
        </r>
      </text>
    </comment>
    <comment ref="U15" authorId="0" shapeId="0" xr:uid="{FF8B9D0A-599D-4056-9896-291A95BEAE17}">
      <text>
        <r>
          <rPr>
            <b/>
            <sz val="9"/>
            <color indexed="81"/>
            <rFont val="Tahoma"/>
            <family val="2"/>
          </rPr>
          <t>AP: Adverse Weather Time Not Worked</t>
        </r>
      </text>
    </comment>
    <comment ref="V15" authorId="0" shapeId="0" xr:uid="{6B7AC8B7-E39E-4FCF-88DC-7D921660FBA0}">
      <text>
        <r>
          <rPr>
            <b/>
            <sz val="9"/>
            <color indexed="81"/>
            <rFont val="Tahoma"/>
            <family val="2"/>
          </rPr>
          <t>AWLW: Adverse Weather Leave Without Pay</t>
        </r>
      </text>
    </comment>
    <comment ref="D26" authorId="0" shapeId="0" xr:uid="{1715D067-E47B-47EA-AE9B-112C51F886D0}">
      <text>
        <r>
          <rPr>
            <b/>
            <sz val="9"/>
            <color indexed="81"/>
            <rFont val="Tahoma"/>
            <family val="2"/>
          </rPr>
          <t>SP: Shift Pay</t>
        </r>
      </text>
    </comment>
    <comment ref="E26" authorId="0" shapeId="0" xr:uid="{9C12F979-4724-45B5-95F8-F71AD64A6B1B}">
      <text>
        <r>
          <rPr>
            <b/>
            <sz val="9"/>
            <color indexed="81"/>
            <rFont val="Tahoma"/>
            <family val="2"/>
          </rPr>
          <t>HP: Holiday Premium Pay</t>
        </r>
      </text>
    </comment>
    <comment ref="F26" authorId="0" shapeId="0" xr:uid="{C201638B-BA1C-4FE3-A33E-DF44B4EF0713}">
      <text>
        <r>
          <rPr>
            <b/>
            <sz val="9"/>
            <color indexed="81"/>
            <rFont val="Tahoma"/>
            <family val="2"/>
          </rPr>
          <t>OC: On Call Hours</t>
        </r>
      </text>
    </comment>
    <comment ref="G26" authorId="0" shapeId="0" xr:uid="{8CD8716A-1038-4FA7-948C-62C3FF8D57E9}">
      <text>
        <r>
          <rPr>
            <b/>
            <sz val="9"/>
            <color indexed="81"/>
            <rFont val="Tahoma"/>
            <family val="2"/>
          </rPr>
          <t xml:space="preserve">CB1.5:Call Back at 1.5
CB1.0:Call Back at 1.0
</t>
        </r>
      </text>
    </comment>
    <comment ref="I26" authorId="0" shapeId="0" xr:uid="{0517E1FA-8E19-49AE-92C5-6899F83B406B}">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26" authorId="0" shapeId="0" xr:uid="{EEB8DF94-B7B2-41FD-ADDD-1C4B790B9AC9}">
      <text>
        <r>
          <rPr>
            <b/>
            <sz val="9"/>
            <color indexed="81"/>
            <rFont val="Tahoma"/>
            <family val="2"/>
          </rPr>
          <t>O: Overtime Earned</t>
        </r>
      </text>
    </comment>
    <comment ref="K26" authorId="0" shapeId="0" xr:uid="{9DAB8565-4725-4160-8921-CFD58290CBB1}">
      <text>
        <r>
          <rPr>
            <b/>
            <sz val="9"/>
            <color indexed="81"/>
            <rFont val="Tahoma"/>
            <family val="2"/>
          </rPr>
          <t>CU:Comp Time Used</t>
        </r>
      </text>
    </comment>
    <comment ref="L26" authorId="1" shapeId="0" xr:uid="{4C8EE985-B8B9-4263-93C0-F828D10C2ECE}">
      <text>
        <r>
          <rPr>
            <b/>
            <sz val="9"/>
            <color indexed="81"/>
            <rFont val="Tahoma"/>
            <family val="2"/>
          </rPr>
          <t xml:space="preserve">V: Vacation 
</t>
        </r>
        <r>
          <rPr>
            <sz val="9"/>
            <color indexed="81"/>
            <rFont val="Tahoma"/>
            <family val="2"/>
          </rPr>
          <t xml:space="preserve">
</t>
        </r>
      </text>
    </comment>
    <comment ref="M26" authorId="0" shapeId="0" xr:uid="{BA9D1513-09C1-4D05-9BC2-73436DDCCA92}">
      <text>
        <r>
          <rPr>
            <b/>
            <sz val="9"/>
            <color indexed="81"/>
            <rFont val="Tahoma"/>
            <family val="2"/>
          </rPr>
          <t>S: Sick</t>
        </r>
      </text>
    </comment>
    <comment ref="N26" authorId="0" shapeId="0" xr:uid="{F585D92B-9A86-4172-B8A1-AF3163A14230}">
      <text>
        <r>
          <rPr>
            <b/>
            <sz val="9"/>
            <color indexed="81"/>
            <rFont val="Tahoma"/>
            <family val="2"/>
          </rPr>
          <t>CI:</t>
        </r>
        <r>
          <rPr>
            <sz val="9"/>
            <color indexed="81"/>
            <rFont val="Tahoma"/>
            <family val="2"/>
          </rPr>
          <t xml:space="preserve"> Community Involvment
</t>
        </r>
      </text>
    </comment>
    <comment ref="O26" authorId="0" shapeId="0" xr:uid="{50C8B56C-8768-409E-AE5A-3560414038F2}">
      <text>
        <r>
          <rPr>
            <b/>
            <sz val="9"/>
            <color indexed="81"/>
            <rFont val="Tahoma"/>
            <family val="2"/>
          </rPr>
          <t>BL: Bonus Leave</t>
        </r>
      </text>
    </comment>
    <comment ref="P26" authorId="0" shapeId="0" xr:uid="{BF9F5D09-977B-4628-B9D1-8449CD077A45}">
      <text>
        <r>
          <rPr>
            <b/>
            <sz val="9"/>
            <color indexed="81"/>
            <rFont val="Tahoma"/>
            <family val="2"/>
          </rPr>
          <t>H: Holiday.
When the university is closed on a holiday, mark the hours here.</t>
        </r>
      </text>
    </comment>
    <comment ref="Q26" authorId="1" shapeId="0" xr:uid="{5647DB97-8829-444F-B0B6-419EBAB40F6D}">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
B183: Bereavement Leave</t>
        </r>
      </text>
    </comment>
    <comment ref="T26" authorId="0" shapeId="0" xr:uid="{B77EDC32-8580-4BF5-AC46-130883C3688C}">
      <text>
        <r>
          <rPr>
            <b/>
            <sz val="9"/>
            <color indexed="81"/>
            <rFont val="Tahoma"/>
            <family val="2"/>
          </rPr>
          <t>AM: Adverse Weather Makeup Hours
Indicate time worked that will be used to make up time taken off due to adverse weather.</t>
        </r>
      </text>
    </comment>
    <comment ref="U26" authorId="0" shapeId="0" xr:uid="{44724127-96C2-4F9F-B2E6-B49E808EF5C3}">
      <text>
        <r>
          <rPr>
            <b/>
            <sz val="9"/>
            <color indexed="81"/>
            <rFont val="Tahoma"/>
            <family val="2"/>
          </rPr>
          <t>AP: Adverse Weather Time Not Worked</t>
        </r>
      </text>
    </comment>
    <comment ref="V26" authorId="0" shapeId="0" xr:uid="{E179F8FA-B1A7-4B90-9975-435226F08F32}">
      <text>
        <r>
          <rPr>
            <b/>
            <sz val="9"/>
            <color indexed="81"/>
            <rFont val="Tahoma"/>
            <family val="2"/>
          </rPr>
          <t>AWLW: Adverse Weather Leave Without Pay</t>
        </r>
      </text>
    </comment>
    <comment ref="D37" authorId="0" shapeId="0" xr:uid="{0B82ED55-5B84-49E5-BE62-1219A871CB7B}">
      <text>
        <r>
          <rPr>
            <b/>
            <sz val="9"/>
            <color indexed="81"/>
            <rFont val="Tahoma"/>
            <family val="2"/>
          </rPr>
          <t>SP: Shift Pay</t>
        </r>
      </text>
    </comment>
    <comment ref="E37" authorId="0" shapeId="0" xr:uid="{583F113D-1008-4B7C-BD1D-A03AD19B7C2C}">
      <text>
        <r>
          <rPr>
            <b/>
            <sz val="9"/>
            <color indexed="81"/>
            <rFont val="Tahoma"/>
            <family val="2"/>
          </rPr>
          <t>HP: Holiday Premium Pay</t>
        </r>
      </text>
    </comment>
    <comment ref="F37" authorId="0" shapeId="0" xr:uid="{A7A970CA-98A4-466A-8BD1-6562D09F0687}">
      <text>
        <r>
          <rPr>
            <b/>
            <sz val="9"/>
            <color indexed="81"/>
            <rFont val="Tahoma"/>
            <family val="2"/>
          </rPr>
          <t>OC: On Call Hours</t>
        </r>
      </text>
    </comment>
    <comment ref="G37" authorId="0" shapeId="0" xr:uid="{2A676E13-DFEB-4CB2-A801-CB20C7235C62}">
      <text>
        <r>
          <rPr>
            <b/>
            <sz val="9"/>
            <color indexed="81"/>
            <rFont val="Tahoma"/>
            <family val="2"/>
          </rPr>
          <t xml:space="preserve">CB1.5:Call Back at 1.5
CB1.0:Call Back at 1.0
</t>
        </r>
      </text>
    </comment>
    <comment ref="I37" authorId="0" shapeId="0" xr:uid="{2954F053-AF3E-4CD0-A301-B0379A5DBF32}">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37" authorId="0" shapeId="0" xr:uid="{498334F8-4AAA-4247-A2F2-5C4E86231B8C}">
      <text>
        <r>
          <rPr>
            <b/>
            <sz val="9"/>
            <color indexed="81"/>
            <rFont val="Tahoma"/>
            <family val="2"/>
          </rPr>
          <t>O: Overtime Earned</t>
        </r>
      </text>
    </comment>
    <comment ref="K37" authorId="0" shapeId="0" xr:uid="{DDDFBE7E-9FFA-4171-8FF2-17EEEE9D3059}">
      <text>
        <r>
          <rPr>
            <b/>
            <sz val="9"/>
            <color indexed="81"/>
            <rFont val="Tahoma"/>
            <family val="2"/>
          </rPr>
          <t>CU:Comp Time Used</t>
        </r>
      </text>
    </comment>
    <comment ref="L37" authorId="1" shapeId="0" xr:uid="{3A127B16-09C8-4DD5-B621-7A1F9631132C}">
      <text>
        <r>
          <rPr>
            <b/>
            <sz val="9"/>
            <color indexed="81"/>
            <rFont val="Tahoma"/>
            <family val="2"/>
          </rPr>
          <t xml:space="preserve">V: Vacation 
</t>
        </r>
        <r>
          <rPr>
            <sz val="9"/>
            <color indexed="81"/>
            <rFont val="Tahoma"/>
            <family val="2"/>
          </rPr>
          <t xml:space="preserve">
</t>
        </r>
      </text>
    </comment>
    <comment ref="M37" authorId="0" shapeId="0" xr:uid="{4B2ACD79-507F-449F-B77E-EDC961054830}">
      <text>
        <r>
          <rPr>
            <b/>
            <sz val="9"/>
            <color indexed="81"/>
            <rFont val="Tahoma"/>
            <family val="2"/>
          </rPr>
          <t>S: Sick</t>
        </r>
      </text>
    </comment>
    <comment ref="N37" authorId="0" shapeId="0" xr:uid="{C0553C03-8046-4DFF-A407-E26A9C3D532A}">
      <text>
        <r>
          <rPr>
            <b/>
            <sz val="9"/>
            <color indexed="81"/>
            <rFont val="Tahoma"/>
            <family val="2"/>
          </rPr>
          <t>CI:</t>
        </r>
        <r>
          <rPr>
            <sz val="9"/>
            <color indexed="81"/>
            <rFont val="Tahoma"/>
            <family val="2"/>
          </rPr>
          <t xml:space="preserve"> Community Involvment
</t>
        </r>
      </text>
    </comment>
    <comment ref="O37" authorId="0" shapeId="0" xr:uid="{3884B9EA-9045-47E6-9D5B-15E8C8F9319F}">
      <text>
        <r>
          <rPr>
            <b/>
            <sz val="9"/>
            <color indexed="81"/>
            <rFont val="Tahoma"/>
            <family val="2"/>
          </rPr>
          <t>BL: Bonus Leave</t>
        </r>
      </text>
    </comment>
    <comment ref="P37" authorId="0" shapeId="0" xr:uid="{C96BDFED-2367-470A-8C65-65B874ED30F9}">
      <text>
        <r>
          <rPr>
            <b/>
            <sz val="9"/>
            <color indexed="81"/>
            <rFont val="Tahoma"/>
            <family val="2"/>
          </rPr>
          <t>H: Holiday.
When the university is closed on a holiday, mark the hours here.</t>
        </r>
      </text>
    </comment>
    <comment ref="Q37" authorId="1" shapeId="0" xr:uid="{C5C30FA0-30E6-4650-BFB8-92839BC48A6C}">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
B183: Bereavement Leave</t>
        </r>
      </text>
    </comment>
    <comment ref="T37" authorId="0" shapeId="0" xr:uid="{E8D9899A-CBB6-40CC-A7EA-BE04096352F5}">
      <text>
        <r>
          <rPr>
            <b/>
            <sz val="9"/>
            <color indexed="81"/>
            <rFont val="Tahoma"/>
            <family val="2"/>
          </rPr>
          <t>AM: Adverse Weather Makeup Hours
Indicate time worked that will be used to make up time taken off due to adverse weather.</t>
        </r>
      </text>
    </comment>
    <comment ref="U37" authorId="0" shapeId="0" xr:uid="{B189D854-6751-42CF-BA77-7E3FF6C4DC03}">
      <text>
        <r>
          <rPr>
            <b/>
            <sz val="9"/>
            <color indexed="81"/>
            <rFont val="Tahoma"/>
            <family val="2"/>
          </rPr>
          <t>AP: Adverse Weather Time Not Worked</t>
        </r>
      </text>
    </comment>
    <comment ref="V37" authorId="0" shapeId="0" xr:uid="{42FF4D5E-CEF9-4961-AB8C-7D214F6703E3}">
      <text>
        <r>
          <rPr>
            <b/>
            <sz val="9"/>
            <color indexed="81"/>
            <rFont val="Tahoma"/>
            <family val="2"/>
          </rPr>
          <t>AWLW: Adverse Weather Leave Without Pay</t>
        </r>
      </text>
    </comment>
    <comment ref="D48" authorId="0" shapeId="0" xr:uid="{DACD6477-F584-4EA9-9A14-B877C53EB7B7}">
      <text>
        <r>
          <rPr>
            <b/>
            <sz val="9"/>
            <color indexed="81"/>
            <rFont val="Tahoma"/>
            <family val="2"/>
          </rPr>
          <t>SP: Shift Pay</t>
        </r>
      </text>
    </comment>
    <comment ref="E48" authorId="0" shapeId="0" xr:uid="{C4646246-08F2-4FA5-9584-D71401974DB4}">
      <text>
        <r>
          <rPr>
            <b/>
            <sz val="9"/>
            <color indexed="81"/>
            <rFont val="Tahoma"/>
            <family val="2"/>
          </rPr>
          <t>HP: Holiday Premium Pay</t>
        </r>
      </text>
    </comment>
    <comment ref="F48" authorId="0" shapeId="0" xr:uid="{4A6096D2-1ED9-4DF1-9F79-757F57E06A2B}">
      <text>
        <r>
          <rPr>
            <b/>
            <sz val="9"/>
            <color indexed="81"/>
            <rFont val="Tahoma"/>
            <family val="2"/>
          </rPr>
          <t>OC: On Call Hours</t>
        </r>
      </text>
    </comment>
    <comment ref="G48" authorId="0" shapeId="0" xr:uid="{3AB1B791-3100-420D-B091-E204A99B2EA4}">
      <text>
        <r>
          <rPr>
            <b/>
            <sz val="9"/>
            <color indexed="81"/>
            <rFont val="Tahoma"/>
            <family val="2"/>
          </rPr>
          <t xml:space="preserve">CB1.5:Call Back at 1.5
CB1.0:Call Back at 1.0
</t>
        </r>
      </text>
    </comment>
    <comment ref="I48" authorId="0" shapeId="0" xr:uid="{5E37B78A-6766-4C2E-B515-212D1F057146}">
      <text>
        <r>
          <rPr>
            <b/>
            <sz val="9"/>
            <color indexed="81"/>
            <rFont val="Tahoma"/>
            <family val="2"/>
          </rPr>
          <t xml:space="preserve">Comp: The number of comp time hours earned and taken is recorded here.
If you have been approved to substitute Overtime hours in lieu of Comp Time, you must enter the number of hours in the OT column to the right.
</t>
        </r>
      </text>
    </comment>
    <comment ref="J48" authorId="0" shapeId="0" xr:uid="{75E631AF-9EB8-4F2C-8636-AADDF266BBE0}">
      <text>
        <r>
          <rPr>
            <b/>
            <sz val="9"/>
            <color indexed="81"/>
            <rFont val="Tahoma"/>
            <family val="2"/>
          </rPr>
          <t>O: Overtime Earned</t>
        </r>
      </text>
    </comment>
    <comment ref="K48" authorId="0" shapeId="0" xr:uid="{35FD23D2-6226-4CA2-A874-70A46F11408A}">
      <text>
        <r>
          <rPr>
            <b/>
            <sz val="9"/>
            <color indexed="81"/>
            <rFont val="Tahoma"/>
            <family val="2"/>
          </rPr>
          <t>CU:Comp Time Used</t>
        </r>
      </text>
    </comment>
    <comment ref="L48" authorId="1" shapeId="0" xr:uid="{F8FD4731-60CF-4E8D-A281-E2539CDF0BA2}">
      <text>
        <r>
          <rPr>
            <b/>
            <sz val="9"/>
            <color indexed="81"/>
            <rFont val="Tahoma"/>
            <family val="2"/>
          </rPr>
          <t xml:space="preserve">V: Vacation 
</t>
        </r>
        <r>
          <rPr>
            <sz val="9"/>
            <color indexed="81"/>
            <rFont val="Tahoma"/>
            <family val="2"/>
          </rPr>
          <t xml:space="preserve">
</t>
        </r>
      </text>
    </comment>
    <comment ref="M48" authorId="0" shapeId="0" xr:uid="{A17814F9-6449-4E2C-98F5-032F65B91B6C}">
      <text>
        <r>
          <rPr>
            <b/>
            <sz val="9"/>
            <color indexed="81"/>
            <rFont val="Tahoma"/>
            <family val="2"/>
          </rPr>
          <t>S: Sick</t>
        </r>
      </text>
    </comment>
    <comment ref="N48" authorId="0" shapeId="0" xr:uid="{FFEAF3C1-7B05-420B-BDA5-FC4350684095}">
      <text>
        <r>
          <rPr>
            <b/>
            <sz val="9"/>
            <color indexed="81"/>
            <rFont val="Tahoma"/>
            <family val="2"/>
          </rPr>
          <t>CI:</t>
        </r>
        <r>
          <rPr>
            <sz val="9"/>
            <color indexed="81"/>
            <rFont val="Tahoma"/>
            <family val="2"/>
          </rPr>
          <t xml:space="preserve"> Community Involvment
</t>
        </r>
      </text>
    </comment>
    <comment ref="O48" authorId="0" shapeId="0" xr:uid="{9623DD90-F78B-4F5F-A9B3-97E860543F75}">
      <text>
        <r>
          <rPr>
            <b/>
            <sz val="9"/>
            <color indexed="81"/>
            <rFont val="Tahoma"/>
            <family val="2"/>
          </rPr>
          <t>BL: Bonus Leave</t>
        </r>
      </text>
    </comment>
    <comment ref="P48" authorId="0" shapeId="0" xr:uid="{49CF6771-014B-4A16-8679-8076C2E143C3}">
      <text>
        <r>
          <rPr>
            <b/>
            <sz val="9"/>
            <color indexed="81"/>
            <rFont val="Tahoma"/>
            <family val="2"/>
          </rPr>
          <t>H: Holiday.
When the university is closed on a holiday, mark the hours here.</t>
        </r>
      </text>
    </comment>
    <comment ref="Q48" authorId="1" shapeId="0" xr:uid="{6BED7B54-3D43-49B8-85D8-8CB3C642C6F1}">
      <text>
        <r>
          <rPr>
            <b/>
            <sz val="9"/>
            <color indexed="81"/>
            <rFont val="Tahoma"/>
            <family val="2"/>
          </rPr>
          <t>LW : LWOP 
DR : Disaster Releif 
M : Military Leave 
CL : Civil Leave 
AL : Annual Special Leave 
SALB : Spec Annual Leav Bonus FY18-19 
EC : Emergency Closure 
CVBL : COVID Booster Lv
POBS : Personal Observance Lv 
P181 : Paid Parental Recuperation Lv 
P182 : Paid Parental Bonding Leave
B183: Bereavement Leave</t>
        </r>
      </text>
    </comment>
    <comment ref="T48" authorId="0" shapeId="0" xr:uid="{581C39B3-99BE-49D3-A729-F8B4E8AFA58B}">
      <text>
        <r>
          <rPr>
            <b/>
            <sz val="9"/>
            <color indexed="81"/>
            <rFont val="Tahoma"/>
            <family val="2"/>
          </rPr>
          <t>AM: Adverse Weather Makeup Hours
Indicate time worked that will be used to make up time taken off due to adverse weather.</t>
        </r>
      </text>
    </comment>
    <comment ref="U48" authorId="0" shapeId="0" xr:uid="{6E31D10A-6351-4B7E-9FD2-AC611A3DC6DF}">
      <text>
        <r>
          <rPr>
            <b/>
            <sz val="9"/>
            <color indexed="81"/>
            <rFont val="Tahoma"/>
            <family val="2"/>
          </rPr>
          <t>AP: Adverse Weather Time Not Worked</t>
        </r>
      </text>
    </comment>
    <comment ref="V48" authorId="0" shapeId="0" xr:uid="{B5665797-FAE5-4364-85F1-57A0FE4D3889}">
      <text>
        <r>
          <rPr>
            <b/>
            <sz val="9"/>
            <color indexed="81"/>
            <rFont val="Tahoma"/>
            <family val="2"/>
          </rPr>
          <t>AWLW: Adverse Weather Leave Without Pay</t>
        </r>
      </text>
    </comment>
  </commentList>
</comments>
</file>

<file path=xl/sharedStrings.xml><?xml version="1.0" encoding="utf-8"?>
<sst xmlns="http://schemas.openxmlformats.org/spreadsheetml/2006/main" count="4143" uniqueCount="267">
  <si>
    <t>Dates Validation</t>
  </si>
  <si>
    <t>Other Leave Codes</t>
  </si>
  <si>
    <t>Other Hours Worked Codes</t>
  </si>
  <si>
    <t>LW</t>
  </si>
  <si>
    <t>LWOP</t>
  </si>
  <si>
    <t>CB 1.5</t>
  </si>
  <si>
    <t>Call Back at 1.5</t>
  </si>
  <si>
    <t>DR</t>
  </si>
  <si>
    <t>Disaster Releif</t>
  </si>
  <si>
    <t>CB 1.0</t>
  </si>
  <si>
    <t>Call Back at 1.0</t>
  </si>
  <si>
    <t>M</t>
  </si>
  <si>
    <t>Military Leave</t>
  </si>
  <si>
    <t>CL</t>
  </si>
  <si>
    <t>Civil Leave</t>
  </si>
  <si>
    <t>AL</t>
  </si>
  <si>
    <t>Annual Special Leave</t>
  </si>
  <si>
    <t>SALB</t>
  </si>
  <si>
    <t>Spec Annual Leav Bonus FY18-19</t>
  </si>
  <si>
    <t>EC</t>
  </si>
  <si>
    <t>Emergency Closure</t>
  </si>
  <si>
    <t>POBS</t>
  </si>
  <si>
    <t>Personal Observance Lv</t>
  </si>
  <si>
    <t>P181</t>
  </si>
  <si>
    <t>Paid Parental Recuperation Lv</t>
  </si>
  <si>
    <t>P182</t>
  </si>
  <si>
    <t>Paid Parental Bonding Leave</t>
  </si>
  <si>
    <t>Shift Premium</t>
  </si>
  <si>
    <t>On Call Pay</t>
  </si>
  <si>
    <t>Non-Exempt Time Sheet Instructions</t>
  </si>
  <si>
    <r>
      <t xml:space="preserve">    </t>
    </r>
    <r>
      <rPr>
        <sz val="10"/>
        <rFont val="Calibri"/>
        <family val="2"/>
      </rPr>
      <t>●</t>
    </r>
    <r>
      <rPr>
        <sz val="10"/>
        <rFont val="Arial"/>
        <family val="2"/>
      </rPr>
      <t xml:space="preserve">  To navigate, click the tabs at the bottom of the page.</t>
    </r>
  </si>
  <si>
    <r>
      <t xml:space="preserve">    </t>
    </r>
    <r>
      <rPr>
        <sz val="10"/>
        <rFont val="Calibri"/>
        <family val="2"/>
      </rPr>
      <t>●</t>
    </r>
    <r>
      <rPr>
        <sz val="10"/>
        <rFont val="Arial"/>
        <family val="2"/>
      </rPr>
      <t xml:space="preserve">  To set-up your time sheet, click on the tab labeled </t>
    </r>
    <r>
      <rPr>
        <b/>
        <sz val="10"/>
        <rFont val="Arial"/>
        <family val="2"/>
      </rPr>
      <t>Timesheet Setup</t>
    </r>
    <r>
      <rPr>
        <sz val="10"/>
        <rFont val="Arial"/>
        <family val="2"/>
      </rPr>
      <t>.</t>
    </r>
  </si>
  <si>
    <t>1.  Enter the required information on the Timesheet Setup page.  This information will auto-populuate</t>
  </si>
  <si>
    <t xml:space="preserve">     in all the monthly timesheets noted at the bottom of the page.</t>
  </si>
  <si>
    <r>
      <t xml:space="preserve">     </t>
    </r>
    <r>
      <rPr>
        <b/>
        <sz val="10"/>
        <rFont val="Arial"/>
        <family val="2"/>
      </rPr>
      <t xml:space="preserve">Note: </t>
    </r>
    <r>
      <rPr>
        <sz val="10"/>
        <rFont val="Arial"/>
        <family val="2"/>
      </rPr>
      <t xml:space="preserve"> </t>
    </r>
    <r>
      <rPr>
        <b/>
        <sz val="10"/>
        <rFont val="Arial"/>
        <family val="2"/>
      </rPr>
      <t xml:space="preserve">If you are subject to receive shift pay and/or oncall pay, you must click on the </t>
    </r>
  </si>
  <si>
    <t xml:space="preserve">               field box and select the appropriate pay rate, as applicable.  Otherwise, leave the fields blank.</t>
  </si>
  <si>
    <t>2.  If you are a continuing employee from the previous calendar year and you have accrued compensatory time</t>
  </si>
  <si>
    <r>
      <t xml:space="preserve">     carrying over to the new year, you must enter available accrued hours in the </t>
    </r>
    <r>
      <rPr>
        <b/>
        <sz val="10"/>
        <rFont val="Arial"/>
        <family val="2"/>
      </rPr>
      <t>Comp Time Beginnng Balance</t>
    </r>
  </si>
  <si>
    <t xml:space="preserve">     field for the new year.  This field will pre-populate in the timesheets Department Record - Unused comp time to-date.</t>
  </si>
  <si>
    <t xml:space="preserve">     Otherwise, if you have no accrued compensatory time to carry forward, leave this field blank.</t>
  </si>
  <si>
    <t xml:space="preserve">3.  If you are a continuing employee from the previous calendar year and you have remaining adverse </t>
  </si>
  <si>
    <t xml:space="preserve">     weather makeup hours carrying over to the new year, you must enter those adverse weather makeup</t>
  </si>
  <si>
    <r>
      <t xml:space="preserve">     hours in the </t>
    </r>
    <r>
      <rPr>
        <b/>
        <sz val="10"/>
        <rFont val="Arial"/>
        <family val="2"/>
      </rPr>
      <t>Adverse Weather Beginning Balance</t>
    </r>
    <r>
      <rPr>
        <sz val="10"/>
        <rFont val="Arial"/>
        <family val="2"/>
      </rPr>
      <t xml:space="preserve"> field for the new year.  This field will pre-populate in</t>
    </r>
  </si>
  <si>
    <t xml:space="preserve">     the timesheets Department Record – Adverse Weather (AU to Makeup).  Otherwise, if you have no</t>
  </si>
  <si>
    <t xml:space="preserve">     adverse weather makeup hours to carry forward, leave this field blank.</t>
  </si>
  <si>
    <t>4.  Now you are ready to start recording and reporting your time.</t>
  </si>
  <si>
    <t>5.  Use the tab at the bottom of the page to select the appropriate starting month for time reporting.  The pay month,</t>
  </si>
  <si>
    <t xml:space="preserve">     begin and end date fields are pre-populated on the timesheet for each month.</t>
  </si>
  <si>
    <r>
      <t xml:space="preserve">     </t>
    </r>
    <r>
      <rPr>
        <sz val="10"/>
        <rFont val="Calibri"/>
        <family val="2"/>
      </rPr>
      <t>●</t>
    </r>
    <r>
      <rPr>
        <sz val="10"/>
        <rFont val="Arial"/>
        <family val="2"/>
      </rPr>
      <t xml:space="preserve">   If you are a new employee, you should select the reporting month in which you started employment.</t>
    </r>
  </si>
  <si>
    <r>
      <t xml:space="preserve">     </t>
    </r>
    <r>
      <rPr>
        <sz val="10"/>
        <rFont val="Calibri"/>
        <family val="2"/>
      </rPr>
      <t>●</t>
    </r>
    <r>
      <rPr>
        <sz val="10"/>
        <rFont val="Arial"/>
        <family val="2"/>
      </rPr>
      <t xml:space="preserve">   If you are a continuing employee and starting the new calendar year, you should select January.</t>
    </r>
  </si>
  <si>
    <r>
      <t xml:space="preserve">6.  To use the </t>
    </r>
    <r>
      <rPr>
        <b/>
        <sz val="10"/>
        <rFont val="Arial"/>
        <family val="2"/>
      </rPr>
      <t>"Other"</t>
    </r>
    <r>
      <rPr>
        <sz val="10"/>
        <rFont val="Arial"/>
        <family val="2"/>
      </rPr>
      <t xml:space="preserve"> drop down column functions on the timesheet, follow the below instructions:</t>
    </r>
  </si>
  <si>
    <r>
      <t xml:space="preserve">     </t>
    </r>
    <r>
      <rPr>
        <sz val="10"/>
        <rFont val="Calibri"/>
        <family val="2"/>
      </rPr>
      <t>●</t>
    </r>
    <r>
      <rPr>
        <sz val="10"/>
        <rFont val="Arial"/>
        <family val="2"/>
      </rPr>
      <t xml:space="preserve">  On the left side column under Other, e</t>
    </r>
    <r>
      <rPr>
        <sz val="10"/>
        <rFont val="Arial"/>
        <family val="2"/>
      </rPr>
      <t>nter the number of hours to be charged to the selected leave option.</t>
    </r>
  </si>
  <si>
    <t xml:space="preserve">     ●  On the right side column under Other, hoover over the word OTHER to see available leave option.  Then select the appropriate</t>
  </si>
  <si>
    <t xml:space="preserve">         leave abbreviation in the column beside the listed number of hours.</t>
  </si>
  <si>
    <t xml:space="preserve">If you have questions about the timesheet, FTE's or need to confirm if you are an shift pay / oncall employee, please contact your </t>
  </si>
  <si>
    <t>supervisor or department timekeeper.</t>
  </si>
  <si>
    <t>If you have technical questions about the timesheet, please contact Human Resources for assistance at 334-5009.</t>
  </si>
  <si>
    <t>Corrections</t>
  </si>
  <si>
    <t>Holiday</t>
  </si>
  <si>
    <t>Date Observed</t>
  </si>
  <si>
    <t>New Year's Day</t>
  </si>
  <si>
    <t>Martin Luther King Jr's Birthday</t>
  </si>
  <si>
    <t>Spring Holiday</t>
  </si>
  <si>
    <t>Memorial Day</t>
  </si>
  <si>
    <t>Independence Day</t>
  </si>
  <si>
    <t>Labor Day</t>
  </si>
  <si>
    <t>Thanksgiving Holiday</t>
  </si>
  <si>
    <t>Winter Holiday</t>
  </si>
  <si>
    <t>**University Closed</t>
  </si>
  <si>
    <t>Employees may use accrued vacation time, bonus leave, compensatory time or leave without pay to cover the one day the University is closed. Employees who have no accrued leave time may make up the time with supervisory approval.</t>
  </si>
  <si>
    <t>Employees may wish to use vacation time to attend religious services on days other than scheduled holidays. Department heads are strongly encouraged to accommodate such requests by arranging employees' work schedules so that they may use vacation time for religious observances. Only in cases of business necessity or emergency should leave requests for religious reasons be denied.</t>
  </si>
  <si>
    <t>Employees who are required to work on scheduled holidays shall be given, in addition to their regular salary, premium pay equal to one-half of their regular straight time rate for hours on these days, and shall be given equivalent time off on a date approved by the department head.</t>
  </si>
  <si>
    <t>Permanent part-time employees receive holidays on a prorated basis. Temporary employees are not eligible for paid holidays. Please direct any questions you may have regarding holiday leave to HR Operations, extension 45009.</t>
  </si>
  <si>
    <t>*G S126-4(5) Requires the University to note what day is observed in lieu of Veteran's Day, December 29th is that day.</t>
  </si>
  <si>
    <t>** Employees may use accrued vacation time, bonus leave, compensatory time or leave without pay to cover the day(s) the University is closed. Employees who have no accrued leave time may make up the time with supervisory approval. An employee must exhaust all accumulated vacation/bonus leave before going on leave without pay for the purpose of vacation.</t>
  </si>
  <si>
    <t>Regular Hours Worked</t>
  </si>
  <si>
    <t>Regular</t>
  </si>
  <si>
    <r>
      <t>Enter all hours worked for the day.  </t>
    </r>
    <r>
      <rPr>
        <b/>
        <sz val="10"/>
        <rFont val="Arial"/>
        <family val="2"/>
      </rPr>
      <t>Note: The timesheet does not manually calculate and populate the Comp (C) and/or Overtime (OT) fields under the Report Extra Time column.  As the employee, you must enter any additional hours worked under the Report Extra Time column as Comp or paid Overtime that is applicable to be counted as extra time worked under the Fair Labor Standard Act regulations (FLSA) </t>
    </r>
    <r>
      <rPr>
        <b/>
        <u/>
        <sz val="10"/>
        <rFont val="Arial"/>
        <family val="2"/>
      </rPr>
      <t>after you first satisfy your regularly scheduled hours for the workweek</t>
    </r>
    <r>
      <rPr>
        <b/>
        <sz val="10"/>
        <rFont val="Arial"/>
        <family val="2"/>
      </rPr>
      <t>. </t>
    </r>
    <r>
      <rPr>
        <sz val="10"/>
        <rFont val="Arial"/>
        <family val="2"/>
      </rPr>
      <t xml:space="preserve"> Refer to compensatory hours net and overtime earned for further guidance on when it is applicable to document hours under the Report Extra Time columns.</t>
    </r>
  </si>
  <si>
    <t>SP</t>
  </si>
  <si>
    <t>Shift Premium Pay</t>
  </si>
  <si>
    <t>Enter all shift hours worked for the day.  If hours worked are for shift pay, do not enter hours under regular hours worked.  Note: Employees subject to shift pay are in designated positions with a work schedule in UNCG's zone hours of 3:00pm through 7:00am.  A designated shift employee's work schedule should include at least 4 hours of regular work time during the zone hours to qualify for shift premium pay.  Employees that work a weekend shift beginning third shift on Friday to third shift on Sunday are subject to record hours worked as shift premium pay. </t>
  </si>
  <si>
    <t>HP</t>
  </si>
  <si>
    <t>Holiday Premium</t>
  </si>
  <si>
    <r>
      <t xml:space="preserve">Enter the actual number of hours physically worked on a university holiday.  Holiday premium pay is only applicable for actual hours worked on a university holiday.  </t>
    </r>
    <r>
      <rPr>
        <sz val="10"/>
        <color rgb="FF0000CC"/>
        <rFont val="Arial"/>
        <family val="2"/>
      </rPr>
      <t>Note: If you physically worked on a scheduled university holiday, in addition to, holiday premium pay, you also receive compensatory time for hours worked, up to 8 maximum hours.  Enter the number of compensatory hours, up to 8 hours, in the Report Extra Time column - Comp field.</t>
    </r>
  </si>
  <si>
    <t>OC</t>
  </si>
  <si>
    <t>Oncall</t>
  </si>
  <si>
    <t>Enter the total number of hours for each day subject to oncall.  Oncall is only applicable for employee's designated as oncall by your department (position).  Oncall hours should not be included in the regular or callback hours worked time sheet fields.</t>
  </si>
  <si>
    <t>Callback 1.5</t>
  </si>
  <si>
    <t>Enter actual callback hours worked over 40.  Callback 1.5 should be used when actual callback hours worked exceed 40 hours for the work week.</t>
  </si>
  <si>
    <t>Callback 1.0</t>
  </si>
  <si>
    <t>Enter actual callback hours worked when total work week hours physically worked do not exceed 40 hours.</t>
  </si>
  <si>
    <t>Extra Time Worked</t>
  </si>
  <si>
    <t>Comp</t>
  </si>
  <si>
    <t>Compensatory Hours Net</t>
  </si>
  <si>
    <r>
      <t>Enter number of hours worked that exceed regularly scheduled workweek hours. </t>
    </r>
    <r>
      <rPr>
        <b/>
        <sz val="10"/>
        <rFont val="Arial"/>
        <family val="2"/>
      </rPr>
      <t> As applicable, additional hours worked for accrued compensatory time (C) can be documented on a daily basis.  However, you must adjust the hours entered under the Report Extra Time column for compensatory time (C) when you fail to physically work hours that first satisfies your regularly scheduled hours for the workweek.</t>
    </r>
    <r>
      <rPr>
        <sz val="10"/>
        <rFont val="Arial"/>
        <family val="2"/>
      </rPr>
      <t>  Note:  Compensatory time is not earned on a daily basis; but based on the total number of hours that exceed your regularly scheduled workweek hours.  Under the Fair Labor Standard Act (FLSA) regulations, you do not earn credit for overtime at straight-time or at time and a half until after you exceed your required hours of work within the established workweek.</t>
    </r>
  </si>
  <si>
    <t>OT</t>
  </si>
  <si>
    <t>Overtime Earned</t>
  </si>
  <si>
    <r>
      <t>Enter number of overtime hours approved to be paid.  You must have supervisor or department approval for paid overtime. </t>
    </r>
    <r>
      <rPr>
        <b/>
        <sz val="10"/>
        <rFont val="Arial"/>
        <family val="2"/>
      </rPr>
      <t> As applicable, additional hours worked for paid overtime (OT) can be documented on a daily basis.  However, you must adjust the hours entered under the Report Extra Time column for overtime (OT) when you fail to physically work hours that first satisfies your regularly scheduled hours for the workweek.</t>
    </r>
    <r>
      <rPr>
        <sz val="10"/>
        <rFont val="Arial"/>
        <family val="2"/>
      </rPr>
      <t>  Note: Overtime is not earned on a daily basis; but based on the total number of hours that exceed your regularly scheduled workweek hours.  Under the Fair Labor Standard Act (FLSA) regulations, you do not earn credit for overtime at straight-time or at time and a half until after you exceed your required hours of work within the established workweek.</t>
    </r>
  </si>
  <si>
    <t>Adverse Weather</t>
  </si>
  <si>
    <t>AU</t>
  </si>
  <si>
    <t>Adverse Weather Used</t>
  </si>
  <si>
    <t>Enter hours for lost time from work due to an adverse weather event for which the employee received regular pay and approval to make-up missed time within 90-days from the adverse weather event date.</t>
  </si>
  <si>
    <t>AM</t>
  </si>
  <si>
    <t>Adverse Weather Makeup</t>
  </si>
  <si>
    <r>
      <t xml:space="preserve">Enter hours worked as makeup for paid Adverse Weather Used (AU) compensation received during an adverse weather event.  An employee with supervisor approval to makeup missed time from work due to an adverse weather event must track and report hours worked as made up within 90 days from the date of the adverse weather event.  If not made up within 90 days, the employee must charge vacation or bonus leave or enter hours for adverse weather leave without pay.  </t>
    </r>
    <r>
      <rPr>
        <sz val="10"/>
        <color rgb="FF0000CC"/>
        <rFont val="Arial"/>
        <family val="2"/>
      </rPr>
      <t>Adverse weather makeup hours cannot be worked during a work week that will create an overtime instance or situation.</t>
    </r>
  </si>
  <si>
    <t>AWLW</t>
  </si>
  <si>
    <t>Adverse Weather LWOP</t>
  </si>
  <si>
    <t>Enter hours to be deducted from your payroll due to the inability to makeup Adverse Weather Used (AU) within the 90 day period from the adverse weather event date. Reminder, you can elect to dock the adverse weather hours not made up in place of charging your accrued vacation or bonus leave.</t>
  </si>
  <si>
    <r>
      <rPr>
        <b/>
        <sz val="10"/>
        <rFont val="Arial"/>
        <family val="2"/>
      </rPr>
      <t xml:space="preserve">Managing Work Time Lost Due to Adverse Weather (Condition A or B) Guidelines
</t>
    </r>
    <r>
      <rPr>
        <sz val="10"/>
        <rFont val="Arial"/>
        <family val="2"/>
      </rPr>
      <t>UNC-Greensboro non-mandatory employees are under the UNC System policy for Adverse Weather and Emergency Closing effective January 1, 2016.  Under the guidance of the named policy, UNCG has opted to offer non-mandatory employees the opportunity to make-up time lost from work during an Adverse Weather - Condition A or B event.  Non-mandatory employees must work in collaboration with his or her supervisor to acquire an approved schedule for make-up time to be completed in a period up to 90 days from the date of the event.
• Employees with sufficient accrued compensatory time to cover the adverse weather absence are not eligible to make up the adverse weather time or charge Vacation (V) or Bonus Leave (BL).
• Must make up adverse weather hours used within 90 calendar days from the adverse weather date of occurrence.
• Must make up adverse weather hours used during a work week that does not create an overtime instance or situation.
• Adverse Weather Used (AU) hours that are not made up within 90 calendar days from the adverse weather date of occurrence, must be charged as vacation leave or bonus leave or adverse weather dock pay in the next available payroll (leave reporting period after 90 day expiration period). 
• Supervisors are responsible to ensure employees make up adverse weather hours used within 90 days from the event date.  Otherwise, ensure the employee charges the appropriate leave or dock hours from their next immediate payroll.
• Employees who are on prearranged vacation leave or sick leave will charge leave to the appropriate account with no provision for make-up time.
• Employees who volunteer to make up time on a holiday will not receive Holiday Premium Pay (HP) or equal time off with pay.  Supervisors must approve working on a holiday to make up adverse weather time.</t>
    </r>
  </si>
  <si>
    <t>Coded Hours Not Worked</t>
  </si>
  <si>
    <t>CU</t>
  </si>
  <si>
    <t>Comp Time Used</t>
  </si>
  <si>
    <t>Enter number of available compensatory hours to be used for scheduled and/or unscheduled time off.  Note: During an adverse weather event (Code A or Code B situation), accrued compensatory hours must first be exhausted for time missed from work prior to approval to makeup time missed or the ability to charge accrued vacation (V) or bonus (BL) leave or election to dock pay as adverse weather leave without pay (AWLW).</t>
  </si>
  <si>
    <t>V</t>
  </si>
  <si>
    <t>Vacation</t>
  </si>
  <si>
    <t>Enter hours used for paid vacation time off.</t>
  </si>
  <si>
    <t>S</t>
  </si>
  <si>
    <t>Sick</t>
  </si>
  <si>
    <t>Enter hours used for paid sick time off in relation to illness, injury, doctor appointments and any other policy approved purpose for use.</t>
  </si>
  <si>
    <t>CI</t>
  </si>
  <si>
    <t>Community Involvement</t>
  </si>
  <si>
    <t>Enter hours used for paid time off in support of parent involvement with their child in the schools, volunteer activity in schools or tutoring/mentoring in public or private schools.</t>
  </si>
  <si>
    <t>BL</t>
  </si>
  <si>
    <t>Bonus Leave</t>
  </si>
  <si>
    <t>Enter hours used for paid time off under available bonus leave hours.  Bonus leave may be used for any purpose for which regular vacation leave is used. Bonus leave shall be used after any form of accrued compensatory time (i.e. holiday, gap hours, callback, and emgerency closing compensatory time).</t>
  </si>
  <si>
    <t>H</t>
  </si>
  <si>
    <t>Holiday (Paid)</t>
  </si>
  <si>
    <t>Enter hours received when the university is closed for observance of a holiday.  Hours entered should not be for holiday premium pay.  Holiday (PAID) hours entered on the timesheet are for departmental tracking purposes only and will not be entered via time entry in Banner.</t>
  </si>
  <si>
    <t>Other Available Leave Options</t>
  </si>
  <si>
    <t>Leave Without Pay</t>
  </si>
  <si>
    <t>Enter hours to be deducted from your month-end payroll due to exhaustion of available leave.</t>
  </si>
  <si>
    <t>Enter hours as specified available for leave under the Military policy. Refer to full policy guidelines for limitations of available time for the different types of uniformed services. Military Leave hours entered on the timesheet are for departmental tracking purposes only to ensure compliance with policy guidelines and will not be entered via time entry in Banner.</t>
  </si>
  <si>
    <t>Enter hours missed from work when serving jury dutyor when subpoenaed as a witness.  The employee must inform the supervisor when the duty is scheduled and the expected duration. Civil Leave hours entered on the timesheet are for departmental tracking purposes only and will not be entered via time entry in Banner.</t>
  </si>
  <si>
    <t>Only Use as Hours are Available:  Leave hours granted by the General Assembly to permanent, leave-earning employees for use within a specified period of time.</t>
  </si>
  <si>
    <t>The 2019 Appropriations Act has granted eligible employees a one-time 40 hours (five (5) days) of Special Annual Leave Bonus (pro-rated for eligible part-time employees). Special Annual Leave Balance hours do not expire (except upon separation or retirement) and can be used before comp time but cannot be donated as Voluntary Shared Leave.  Upon separation the SALB will not be paid out. NOTE: At the end of the calendar year, any use of the SALB during that year will reduce any vacation hours in excess of 240 hours by the number of SALB hours that were used.</t>
  </si>
  <si>
    <t>Emergency Closing</t>
  </si>
  <si>
    <t>Enter work time loss due to suspension of services due to an emergency closing event at the University.  This code is used only when a Non-Mandatory Employee is not required to report to work due to the closing of the University for an emergency occurrence.  Hours entered under this code will not be entered for time entry processing.  Refer below for additional guidelines related to accounting for time during an emergency closing event.</t>
  </si>
  <si>
    <t>Eligible employees may use this time to observe a single day of personal significance, which includes, but is not limited to, days of cultural orreligious importance. Leave must be used in one work shift. Employees will receive the leave annually and leave that is not taken will expire at the end of the calendar year.</t>
  </si>
  <si>
    <t>Enter any time taken to be recorded as Paid Parental Leave for recuperation period.  All PPL arrangements must be in writing via approved request forms and supporting documentation as outlined in the UNC System Office Paid Parental Leave Policy (pdf).   In addition, please send a copy of the timesheet for that month to the Benefits Office (askbenefits@uncg.edu)</t>
  </si>
  <si>
    <t>Enter any time taken to be recorded as Paid Parental Leave for bonding period.  All PPL arrangements must be in writing via approved request forms and supporting documentation as outlined in the UNC System Office Paid Parental Leave Policy (pdf).   In addition, please send a copy of the timesheet for that month to the Benefits Office (askbenefits@uncg.edu)</t>
  </si>
  <si>
    <t>https://myapps.northcarolina.edu/hr/benefits-leave/leave-benefits/</t>
  </si>
  <si>
    <r>
      <rPr>
        <b/>
        <sz val="10"/>
        <color theme="1"/>
        <rFont val="Arial"/>
        <family val="2"/>
      </rPr>
      <t>Emergency Closing (Condition C) Guidelines</t>
    </r>
    <r>
      <rPr>
        <sz val="10"/>
        <color theme="1"/>
        <rFont val="Arial"/>
        <family val="2"/>
      </rPr>
      <t xml:space="preserve">
• Employees who are not required to work at an alternate site or as an Mandatory Employee shall not be required to charge accrued compensatory time, leave or make up the time during an emergency closing event/Condition C.  
• </t>
    </r>
    <r>
      <rPr>
        <b/>
        <sz val="10"/>
        <color theme="1"/>
        <rFont val="Arial"/>
        <family val="2"/>
      </rPr>
      <t>Non-Mandatory Employees</t>
    </r>
    <r>
      <rPr>
        <sz val="10"/>
        <color theme="1"/>
        <rFont val="Arial"/>
        <family val="2"/>
      </rPr>
      <t xml:space="preserve"> who are reassigned to a different work location to avoid work stoppage or who are approved to work under alternative work arrangements, shall be paid for his/her regular salary for all hours worked but will not be granted emergency time off (ETO). </t>
    </r>
    <r>
      <rPr>
        <b/>
        <sz val="10"/>
        <color theme="1"/>
        <rFont val="Arial"/>
        <family val="2"/>
      </rPr>
      <t xml:space="preserve"> This means the employee will code these hours as regular hours worked on the timesheet.</t>
    </r>
    <r>
      <rPr>
        <sz val="10"/>
        <color theme="1"/>
        <rFont val="Arial"/>
        <family val="2"/>
      </rPr>
      <t xml:space="preserve">
• </t>
    </r>
    <r>
      <rPr>
        <b/>
        <sz val="10"/>
        <color theme="1"/>
        <rFont val="Arial"/>
        <family val="2"/>
      </rPr>
      <t xml:space="preserve">A Mandatory Employee </t>
    </r>
    <r>
      <rPr>
        <sz val="10"/>
        <color theme="1"/>
        <rFont val="Arial"/>
        <family val="2"/>
      </rPr>
      <t xml:space="preserve">required to work during the emergency shall be granted ETO on an hour for hour basis for all hours worked. </t>
    </r>
    <r>
      <rPr>
        <b/>
        <sz val="10"/>
        <color theme="1"/>
        <rFont val="Arial"/>
        <family val="2"/>
      </rPr>
      <t xml:space="preserve"> ETO hours worked should be coded on the timesheet as compensatory time at straight time.</t>
    </r>
    <r>
      <rPr>
        <sz val="10"/>
        <color theme="1"/>
        <rFont val="Arial"/>
        <family val="2"/>
      </rPr>
      <t xml:space="preserve">
   • This time must be used within 12 months of it being awarded.
   • It should be used after compensatory time off, but must be used before vacation, bonus or sick leave.
   • ETO not taken within 12 months is lost.
   • ETO is not paid out upon separation and does not transfer to another State agency.
</t>
    </r>
  </si>
  <si>
    <t>For full disclosure of leave policies eligibility, benefits and conditions for use, please visit UNCG Leave Policies web page at https://hrs.uncg.edu/Policies/</t>
  </si>
  <si>
    <t>Timesheet Setup</t>
  </si>
  <si>
    <t>In order to ensure accurate calculation of time and leave reported, please complete the timesheet setup below before using the timesheet.</t>
  </si>
  <si>
    <t>Employee Name</t>
  </si>
  <si>
    <t xml:space="preserve">Spiro </t>
  </si>
  <si>
    <t>Banner ID</t>
  </si>
  <si>
    <t>Timesheet Org Number</t>
  </si>
  <si>
    <t>FTE</t>
  </si>
  <si>
    <t>Hrs, per wk:</t>
  </si>
  <si>
    <t>Shift Pay Percent</t>
  </si>
  <si>
    <t>On Call Rate</t>
  </si>
  <si>
    <t>Comp Time Beginning Balance</t>
  </si>
  <si>
    <t>Adverse Weather Beginning Balance</t>
  </si>
  <si>
    <t>EMPLOYEE NAME</t>
  </si>
  <si>
    <t>Work Week 1</t>
  </si>
  <si>
    <t>Hours Worked</t>
  </si>
  <si>
    <t>Report Extra Time</t>
  </si>
  <si>
    <t>Comp Time</t>
  </si>
  <si>
    <t>Day</t>
  </si>
  <si>
    <t>Date</t>
  </si>
  <si>
    <t>Reg</t>
  </si>
  <si>
    <t>Other</t>
  </si>
  <si>
    <t>Earned</t>
  </si>
  <si>
    <t>Taken</t>
  </si>
  <si>
    <t>Sun</t>
  </si>
  <si>
    <t>Mon</t>
  </si>
  <si>
    <t>PY MONTH</t>
  </si>
  <si>
    <t>BEGIN</t>
  </si>
  <si>
    <t>END</t>
  </si>
  <si>
    <t>Tue</t>
  </si>
  <si>
    <t>Wed</t>
  </si>
  <si>
    <t>Thu</t>
  </si>
  <si>
    <t>Comp Time Record</t>
  </si>
  <si>
    <t>Fri</t>
  </si>
  <si>
    <t>*Unused CT</t>
  </si>
  <si>
    <t>AU to Makeup</t>
  </si>
  <si>
    <t>Sat</t>
  </si>
  <si>
    <t>CT @ 1+1/2 (actual)</t>
  </si>
  <si>
    <t>AU Used</t>
  </si>
  <si>
    <t>Total</t>
  </si>
  <si>
    <t>CT @ 1.0 (actual)</t>
  </si>
  <si>
    <t>AM Made Up</t>
  </si>
  <si>
    <t>CT Used this period</t>
  </si>
  <si>
    <t>Work Week 2</t>
  </si>
  <si>
    <t>Remaining CT</t>
  </si>
  <si>
    <t>Remaining AU</t>
  </si>
  <si>
    <t>SUMMARY</t>
  </si>
  <si>
    <t>EarnCd</t>
  </si>
  <si>
    <t>Description</t>
  </si>
  <si>
    <t>CD</t>
  </si>
  <si>
    <t>Hours</t>
  </si>
  <si>
    <t>Banner</t>
  </si>
  <si>
    <t>*030</t>
  </si>
  <si>
    <t>Shift Pay 10%</t>
  </si>
  <si>
    <t>*034</t>
  </si>
  <si>
    <t>Shift Pay 15%</t>
  </si>
  <si>
    <t>*042</t>
  </si>
  <si>
    <t>Shift Pay 25%</t>
  </si>
  <si>
    <t>068</t>
  </si>
  <si>
    <t>Straight Comp Time</t>
  </si>
  <si>
    <t>Comp at 1+1/2</t>
  </si>
  <si>
    <t>070</t>
  </si>
  <si>
    <t>Comp paid out</t>
  </si>
  <si>
    <t>Work Week 3</t>
  </si>
  <si>
    <t>080</t>
  </si>
  <si>
    <t>*084</t>
  </si>
  <si>
    <t>On Call Pay94</t>
  </si>
  <si>
    <t>*085</t>
  </si>
  <si>
    <t>On Call Pay2</t>
  </si>
  <si>
    <t>*086</t>
  </si>
  <si>
    <t>On Call Pay3</t>
  </si>
  <si>
    <t>*087</t>
  </si>
  <si>
    <t>Call Back 1+1/2</t>
  </si>
  <si>
    <t>*088</t>
  </si>
  <si>
    <t>Call Back Straight Time</t>
  </si>
  <si>
    <t>095</t>
  </si>
  <si>
    <t>Overtime Paid Straight time</t>
  </si>
  <si>
    <t>O</t>
  </si>
  <si>
    <t>090</t>
  </si>
  <si>
    <t>Overtime Paid 1+1/2</t>
  </si>
  <si>
    <t>Vac Leave Pay</t>
  </si>
  <si>
    <t>Sick Leave Pay</t>
  </si>
  <si>
    <t>Work Week 4</t>
  </si>
  <si>
    <t>Paid Parental Leave Recup</t>
  </si>
  <si>
    <t>Paid Parental Leave Bonding</t>
  </si>
  <si>
    <t>Spec Ann Leav Bonus FY18-19</t>
  </si>
  <si>
    <t>Disaster Relief</t>
  </si>
  <si>
    <t>Personal Observance Leave</t>
  </si>
  <si>
    <t>Comm Inv Lv</t>
  </si>
  <si>
    <t>415</t>
  </si>
  <si>
    <t>417</t>
  </si>
  <si>
    <t>Combined total must match total on PHATIME and PHIETIM</t>
  </si>
  <si>
    <t>Work Week 5</t>
  </si>
  <si>
    <t>Employee Signature</t>
  </si>
  <si>
    <t>I have reviewed and certify that the above information is correct to the best of my knowledge.</t>
  </si>
  <si>
    <t>* Maximum unused comptime cannot exceed 240 hours for full time employees.  Maximum is prorated for less than 1 FTE</t>
  </si>
  <si>
    <t>Department Head/Supervisor Signature</t>
  </si>
  <si>
    <t>** Please note: Time must be accounted for in quarter increments per day.</t>
  </si>
  <si>
    <t xml:space="preserve">UNCG Leave Policies Web Page : </t>
  </si>
  <si>
    <t>https://hrs.uncg.edu/Policies/</t>
  </si>
  <si>
    <t>Hours for this time entry period qualify for FMLA Leave</t>
  </si>
  <si>
    <t>B183</t>
  </si>
  <si>
    <t>Bereavement Leave</t>
  </si>
  <si>
    <t>Bereavement Leave provides leave-earning employees with paid time off for bereavement following the death of an immediate family member and for travel time for a memorial event for the death of a UNCG colleague. Bereavement Leave will go into effect Jan. 1, 2025. Employees may use Bereavement Leave retroactively to Sept. 27, 2024 under certain circumstances.  Bereavement Leave must be applied for prior to use.</t>
  </si>
  <si>
    <t>January (2026)</t>
  </si>
  <si>
    <t>February (2026)</t>
  </si>
  <si>
    <t>March (2026)</t>
  </si>
  <si>
    <t>April (2026)</t>
  </si>
  <si>
    <t>May (2026)</t>
  </si>
  <si>
    <t>June (2026)</t>
  </si>
  <si>
    <t>July (2026)</t>
  </si>
  <si>
    <t>August (2026)</t>
  </si>
  <si>
    <t>September (2026)</t>
  </si>
  <si>
    <t>October (2026)</t>
  </si>
  <si>
    <t>November (2026)</t>
  </si>
  <si>
    <t>December (2026)</t>
  </si>
  <si>
    <t>Calendar Year Holidays 2026</t>
  </si>
  <si>
    <t>Thursday &amp; Friday, November 26, 27</t>
  </si>
  <si>
    <t>Regarding the scheduled holidays for the year 2026:</t>
  </si>
  <si>
    <t>New Timesheet for Calendar Year 2026</t>
  </si>
  <si>
    <t>*****    Last Timesheet Update : 11/18/2025  *****</t>
  </si>
  <si>
    <t>v. 1.1</t>
  </si>
  <si>
    <t>Updated to ensure Bereavement Leave occurs in all months</t>
  </si>
  <si>
    <t>Thursday  - Tuesday , December 24 - 29*</t>
  </si>
  <si>
    <t>Wednesday &amp; Thursday, December 30 and 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</si>
</sst>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
    <numFmt numFmtId="165" formatCode="m/d/yy;@"/>
    <numFmt numFmtId="166" formatCode="m/d"/>
    <numFmt numFmtId="167" formatCode="[$-F800]dddd\,\ mmmm\ dd\,\ yyyy"/>
  </numFmts>
  <fonts count="41">
    <font>
      <sz val="10"/>
      <name val="Arial"/>
    </font>
    <font>
      <sz val="10"/>
      <name val="Arial"/>
      <family val="2"/>
    </font>
    <font>
      <sz val="10"/>
      <name val="Geneva"/>
    </font>
    <font>
      <sz val="8"/>
      <name val="Arial"/>
      <family val="2"/>
    </font>
    <font>
      <b/>
      <sz val="10"/>
      <name val="Geneva"/>
    </font>
    <font>
      <sz val="10"/>
      <color indexed="12"/>
      <name val="Geneva"/>
    </font>
    <font>
      <b/>
      <sz val="10"/>
      <color indexed="10"/>
      <name val="Geneva"/>
    </font>
    <font>
      <b/>
      <sz val="10"/>
      <name val="Arial"/>
      <family val="2"/>
    </font>
    <font>
      <sz val="10"/>
      <color indexed="10"/>
      <name val="Arial"/>
      <family val="2"/>
    </font>
    <font>
      <b/>
      <sz val="10"/>
      <color indexed="10"/>
      <name val="Arial"/>
      <family val="2"/>
    </font>
    <font>
      <sz val="9"/>
      <color indexed="81"/>
      <name val="Tahoma"/>
      <family val="2"/>
    </font>
    <font>
      <b/>
      <sz val="9"/>
      <color indexed="81"/>
      <name val="Tahoma"/>
      <family val="2"/>
    </font>
    <font>
      <b/>
      <sz val="9"/>
      <name val="Geneva"/>
    </font>
    <font>
      <sz val="16"/>
      <name val="Arial"/>
      <family val="2"/>
    </font>
    <font>
      <u/>
      <sz val="10"/>
      <name val="Arial"/>
      <family val="2"/>
    </font>
    <font>
      <b/>
      <sz val="12"/>
      <name val="Arial"/>
      <family val="2"/>
    </font>
    <font>
      <b/>
      <sz val="16"/>
      <name val="Arial"/>
      <family val="2"/>
    </font>
    <font>
      <sz val="10"/>
      <name val="Calibri"/>
      <family val="2"/>
    </font>
    <font>
      <sz val="11"/>
      <name val="Arial"/>
      <family val="2"/>
    </font>
    <font>
      <u/>
      <sz val="10"/>
      <color theme="10"/>
      <name val="Arial"/>
      <family val="2"/>
    </font>
    <font>
      <sz val="10"/>
      <color theme="0" tint="-0.249977111117893"/>
      <name val="Geneva"/>
    </font>
    <font>
      <b/>
      <sz val="10"/>
      <color rgb="FFFF0000"/>
      <name val="Arial"/>
      <family val="2"/>
    </font>
    <font>
      <sz val="10"/>
      <color rgb="FFFF0000"/>
      <name val="Geneva"/>
    </font>
    <font>
      <sz val="10"/>
      <color rgb="FF222222"/>
      <name val="Arial"/>
      <family val="2"/>
    </font>
    <font>
      <sz val="10"/>
      <color theme="1"/>
      <name val="Arial"/>
      <family val="2"/>
    </font>
    <font>
      <b/>
      <sz val="10"/>
      <color theme="1"/>
      <name val="Arial"/>
      <family val="2"/>
    </font>
    <font>
      <b/>
      <sz val="10"/>
      <color rgb="FF0066FF"/>
      <name val="Arial"/>
      <family val="2"/>
    </font>
    <font>
      <sz val="10"/>
      <color rgb="FF0000CC"/>
      <name val="Arial"/>
      <family val="2"/>
    </font>
    <font>
      <b/>
      <sz val="9"/>
      <color rgb="FFFFFFFF"/>
      <name val="Arial"/>
      <family val="2"/>
    </font>
    <font>
      <sz val="9"/>
      <color rgb="FF333333"/>
      <name val="Arial"/>
      <family val="2"/>
    </font>
    <font>
      <b/>
      <sz val="9"/>
      <color rgb="FF333333"/>
      <name val="Arial"/>
      <family val="2"/>
    </font>
    <font>
      <sz val="8"/>
      <color rgb="FF333333"/>
      <name val="Arial"/>
      <family val="2"/>
    </font>
    <font>
      <b/>
      <i/>
      <sz val="12"/>
      <color rgb="FFC00000"/>
      <name val="Arial"/>
      <family val="2"/>
    </font>
    <font>
      <b/>
      <u/>
      <sz val="10"/>
      <name val="Arial"/>
      <family val="2"/>
    </font>
    <font>
      <sz val="12"/>
      <name val="Arial"/>
      <family val="2"/>
    </font>
    <font>
      <b/>
      <sz val="11"/>
      <name val="Arial"/>
      <family val="2"/>
    </font>
    <font>
      <sz val="11"/>
      <name val="Geneva"/>
    </font>
    <font>
      <sz val="11"/>
      <color theme="0" tint="-0.249977111117893"/>
      <name val="Geneva"/>
    </font>
    <font>
      <b/>
      <sz val="11"/>
      <name val="Geneva"/>
    </font>
    <font>
      <sz val="11"/>
      <color theme="0" tint="-0.34998626667073579"/>
      <name val="Geneva"/>
    </font>
    <font>
      <b/>
      <sz val="16"/>
      <color rgb="FFFF0000"/>
      <name val="Geneva"/>
    </font>
  </fonts>
  <fills count="19">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2"/>
        <bgColor indexed="64"/>
      </patternFill>
    </fill>
    <fill>
      <patternFill patternType="solid">
        <fgColor theme="9" tint="0.39997558519241921"/>
        <bgColor indexed="64"/>
      </patternFill>
    </fill>
    <fill>
      <patternFill patternType="solid">
        <fgColor theme="0"/>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rgb="FF48546A"/>
        <bgColor indexed="64"/>
      </patternFill>
    </fill>
    <fill>
      <patternFill patternType="solid">
        <fgColor rgb="FFE6E8EB"/>
        <bgColor indexed="64"/>
      </patternFill>
    </fill>
    <fill>
      <patternFill patternType="solid">
        <fgColor rgb="FFFFFFFF"/>
        <bgColor indexed="64"/>
      </patternFill>
    </fill>
    <fill>
      <patternFill patternType="solid">
        <fgColor rgb="FFFFFF00"/>
        <bgColor indexed="64"/>
      </patternFill>
    </fill>
    <fill>
      <patternFill patternType="solid">
        <fgColor theme="6" tint="0.79998168889431442"/>
        <bgColor indexed="64"/>
      </patternFill>
    </fill>
  </fills>
  <borders count="82">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diagonal/>
    </border>
    <border>
      <left style="thin">
        <color indexed="64"/>
      </left>
      <right style="double">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double">
        <color indexed="64"/>
      </left>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double">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double">
        <color theme="0" tint="-0.499984740745262"/>
      </right>
      <top style="thin">
        <color theme="0" tint="-0.499984740745262"/>
      </top>
      <bottom style="thin">
        <color theme="0" tint="-0.499984740745262"/>
      </bottom>
      <diagonal/>
    </border>
    <border>
      <left style="double">
        <color theme="0" tint="-0.499984740745262"/>
      </left>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double">
        <color theme="0" tint="-0.499984740745262"/>
      </right>
      <top style="thin">
        <color theme="0" tint="-0.499984740745262"/>
      </top>
      <bottom style="thin">
        <color theme="0" tint="-0.499984740745262"/>
      </bottom>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theme="0" tint="-0.499984740745262"/>
      </left>
      <right style="double">
        <color theme="0" tint="-0.499984740745262"/>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34998626667073579"/>
      </top>
      <bottom/>
      <diagonal/>
    </border>
    <border>
      <left style="thin">
        <color theme="0" tint="-0.499984740745262"/>
      </left>
      <right style="thin">
        <color indexed="64"/>
      </right>
      <top style="thin">
        <color theme="0" tint="-0.499984740745262"/>
      </top>
      <bottom style="thin">
        <color theme="0" tint="-0.499984740745262"/>
      </bottom>
      <diagonal/>
    </border>
    <border>
      <left style="double">
        <color theme="0" tint="-0.499984740745262"/>
      </left>
      <right/>
      <top style="double">
        <color theme="0" tint="-0.499984740745262"/>
      </top>
      <bottom style="thin">
        <color theme="0" tint="-0.499984740745262"/>
      </bottom>
      <diagonal/>
    </border>
    <border>
      <left/>
      <right/>
      <top style="double">
        <color theme="0" tint="-0.499984740745262"/>
      </top>
      <bottom style="thin">
        <color theme="0" tint="-0.499984740745262"/>
      </bottom>
      <diagonal/>
    </border>
    <border>
      <left/>
      <right style="double">
        <color theme="0" tint="-0.499984740745262"/>
      </right>
      <top style="double">
        <color theme="0" tint="-0.499984740745262"/>
      </top>
      <bottom style="thin">
        <color theme="0" tint="-0.499984740745262"/>
      </bottom>
      <diagonal/>
    </border>
    <border>
      <left/>
      <right/>
      <top/>
      <bottom style="thin">
        <color theme="0" tint="-0.34998626667073579"/>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double">
        <color theme="0" tint="-0.499984740745262"/>
      </right>
      <top style="thin">
        <color theme="0" tint="-0.499984740745262"/>
      </top>
      <bottom/>
      <diagonal/>
    </border>
    <border>
      <left style="double">
        <color theme="0" tint="-0.499984740745262"/>
      </left>
      <right/>
      <top style="thin">
        <color theme="0" tint="-0.499984740745262"/>
      </top>
      <bottom/>
      <diagonal/>
    </border>
    <border>
      <left style="thin">
        <color theme="0" tint="-0.499984740745262"/>
      </left>
      <right style="thin">
        <color indexed="64"/>
      </right>
      <top style="thin">
        <color theme="0" tint="-0.499984740745262"/>
      </top>
      <bottom/>
      <diagonal/>
    </border>
  </borders>
  <cellStyleXfs count="4">
    <xf numFmtId="0" fontId="0" fillId="0" borderId="0"/>
    <xf numFmtId="43" fontId="1" fillId="0" borderId="0" applyFont="0" applyFill="0" applyBorder="0" applyAlignment="0" applyProtection="0"/>
    <xf numFmtId="0" fontId="19" fillId="0" borderId="0" applyNumberFormat="0" applyFill="0" applyBorder="0" applyAlignment="0" applyProtection="0"/>
    <xf numFmtId="0" fontId="2" fillId="0" borderId="0"/>
  </cellStyleXfs>
  <cellXfs count="336">
    <xf numFmtId="0" fontId="0" fillId="0" borderId="0" xfId="0"/>
    <xf numFmtId="0" fontId="2" fillId="0" borderId="0" xfId="3"/>
    <xf numFmtId="0" fontId="1" fillId="0" borderId="0" xfId="0" applyFont="1"/>
    <xf numFmtId="2" fontId="2" fillId="0" borderId="0" xfId="3" applyNumberFormat="1"/>
    <xf numFmtId="0" fontId="2" fillId="0" borderId="0" xfId="3" applyAlignment="1">
      <alignment horizontal="centerContinuous"/>
    </xf>
    <xf numFmtId="0" fontId="2" fillId="0" borderId="0" xfId="3" applyAlignment="1">
      <alignment horizontal="right"/>
    </xf>
    <xf numFmtId="0" fontId="4" fillId="0" borderId="0" xfId="3" applyFont="1"/>
    <xf numFmtId="0" fontId="4" fillId="0" borderId="0" xfId="3" applyFont="1" applyAlignment="1">
      <alignment vertical="top"/>
    </xf>
    <xf numFmtId="0" fontId="1" fillId="0" borderId="6" xfId="0" applyFont="1" applyBorder="1"/>
    <xf numFmtId="0" fontId="1" fillId="0" borderId="7" xfId="0" applyFont="1" applyBorder="1"/>
    <xf numFmtId="0" fontId="1" fillId="0" borderId="8" xfId="0" applyFont="1" applyBorder="1"/>
    <xf numFmtId="0" fontId="1" fillId="0" borderId="9" xfId="0" applyFont="1" applyBorder="1"/>
    <xf numFmtId="0" fontId="1" fillId="0" borderId="10" xfId="0" applyFont="1" applyBorder="1"/>
    <xf numFmtId="0" fontId="1" fillId="0" borderId="11" xfId="0" applyFont="1" applyBorder="1"/>
    <xf numFmtId="0" fontId="1" fillId="0" borderId="12" xfId="0" applyFont="1" applyBorder="1"/>
    <xf numFmtId="0" fontId="21" fillId="0" borderId="0" xfId="0" applyFont="1"/>
    <xf numFmtId="0" fontId="4" fillId="0" borderId="5" xfId="3" applyFont="1" applyBorder="1" applyAlignment="1" applyProtection="1">
      <alignment horizontal="center"/>
      <protection locked="0"/>
    </xf>
    <xf numFmtId="0" fontId="6" fillId="0" borderId="0" xfId="3" applyFont="1" applyAlignment="1">
      <alignment horizontal="centerContinuous"/>
    </xf>
    <xf numFmtId="0" fontId="22" fillId="0" borderId="0" xfId="3" applyFont="1"/>
    <xf numFmtId="0" fontId="8" fillId="0" borderId="0" xfId="0" applyFont="1"/>
    <xf numFmtId="0" fontId="7" fillId="0" borderId="0" xfId="0" applyFont="1" applyAlignment="1">
      <alignment horizontal="center"/>
    </xf>
    <xf numFmtId="0" fontId="2" fillId="0" borderId="48" xfId="3" applyBorder="1" applyAlignment="1">
      <alignment horizontal="centerContinuous"/>
    </xf>
    <xf numFmtId="0" fontId="2" fillId="0" borderId="48" xfId="3" applyBorder="1"/>
    <xf numFmtId="0" fontId="4" fillId="0" borderId="48" xfId="3" applyFont="1" applyBorder="1" applyAlignment="1">
      <alignment horizontal="center" wrapText="1"/>
    </xf>
    <xf numFmtId="0" fontId="4" fillId="0" borderId="48" xfId="3" applyFont="1" applyBorder="1" applyAlignment="1">
      <alignment horizontal="left" wrapText="1"/>
    </xf>
    <xf numFmtId="166" fontId="2" fillId="0" borderId="48" xfId="0" applyNumberFormat="1" applyFont="1" applyBorder="1"/>
    <xf numFmtId="43" fontId="2" fillId="2" borderId="48" xfId="1" applyFont="1" applyFill="1" applyBorder="1" applyProtection="1">
      <protection locked="0"/>
    </xf>
    <xf numFmtId="43" fontId="2" fillId="3" borderId="48" xfId="1" applyFont="1" applyFill="1" applyBorder="1" applyProtection="1"/>
    <xf numFmtId="0" fontId="2" fillId="0" borderId="48" xfId="3" applyBorder="1" applyAlignment="1">
      <alignment horizontal="center"/>
    </xf>
    <xf numFmtId="2" fontId="2" fillId="4" borderId="48" xfId="3" applyNumberFormat="1" applyFill="1" applyBorder="1"/>
    <xf numFmtId="0" fontId="4" fillId="0" borderId="48" xfId="3" applyFont="1" applyBorder="1" applyAlignment="1">
      <alignment horizontal="centerContinuous"/>
    </xf>
    <xf numFmtId="0" fontId="2" fillId="5" borderId="20" xfId="3" applyFill="1" applyBorder="1" applyAlignment="1">
      <alignment horizontal="centerContinuous"/>
    </xf>
    <xf numFmtId="0" fontId="2" fillId="5" borderId="0" xfId="3" applyFill="1" applyAlignment="1">
      <alignment horizontal="centerContinuous"/>
    </xf>
    <xf numFmtId="0" fontId="2" fillId="5" borderId="0" xfId="3" applyFill="1"/>
    <xf numFmtId="0" fontId="1" fillId="5" borderId="0" xfId="0" applyFont="1" applyFill="1"/>
    <xf numFmtId="0" fontId="1" fillId="5" borderId="20" xfId="0" applyFont="1" applyFill="1" applyBorder="1"/>
    <xf numFmtId="0" fontId="8" fillId="5" borderId="20" xfId="0" applyFont="1" applyFill="1" applyBorder="1"/>
    <xf numFmtId="0" fontId="2" fillId="5" borderId="20" xfId="3" applyFill="1" applyBorder="1"/>
    <xf numFmtId="0" fontId="4" fillId="5" borderId="0" xfId="3" applyFont="1" applyFill="1" applyAlignment="1">
      <alignment horizontal="center"/>
    </xf>
    <xf numFmtId="0" fontId="1" fillId="5" borderId="1" xfId="0" applyFont="1" applyFill="1" applyBorder="1"/>
    <xf numFmtId="0" fontId="1" fillId="5" borderId="2" xfId="0" applyFont="1" applyFill="1" applyBorder="1"/>
    <xf numFmtId="0" fontId="1" fillId="0" borderId="5" xfId="0" applyFont="1" applyBorder="1"/>
    <xf numFmtId="0" fontId="0" fillId="0" borderId="5" xfId="0" applyBorder="1"/>
    <xf numFmtId="0" fontId="4" fillId="3" borderId="5" xfId="3" applyFont="1" applyFill="1" applyBorder="1" applyAlignment="1" applyProtection="1">
      <alignment horizontal="center"/>
      <protection locked="0"/>
    </xf>
    <xf numFmtId="2" fontId="4" fillId="0" borderId="13" xfId="3" applyNumberFormat="1" applyFont="1" applyBorder="1"/>
    <xf numFmtId="2" fontId="2" fillId="0" borderId="16" xfId="3" applyNumberFormat="1" applyBorder="1"/>
    <xf numFmtId="2" fontId="2" fillId="4" borderId="49" xfId="3" applyNumberFormat="1" applyFill="1" applyBorder="1"/>
    <xf numFmtId="2" fontId="2" fillId="4" borderId="50" xfId="3" applyNumberFormat="1" applyFill="1" applyBorder="1"/>
    <xf numFmtId="43" fontId="2" fillId="0" borderId="48" xfId="1" applyFont="1" applyFill="1" applyBorder="1" applyProtection="1">
      <protection locked="0"/>
    </xf>
    <xf numFmtId="43" fontId="2" fillId="0" borderId="49" xfId="1" applyFont="1" applyFill="1" applyBorder="1" applyProtection="1">
      <protection locked="0"/>
    </xf>
    <xf numFmtId="43" fontId="4" fillId="0" borderId="48" xfId="1" applyFont="1" applyFill="1" applyBorder="1" applyProtection="1">
      <protection locked="0"/>
    </xf>
    <xf numFmtId="43" fontId="2" fillId="0" borderId="50" xfId="1" applyFont="1" applyFill="1" applyBorder="1" applyProtection="1">
      <protection locked="0"/>
    </xf>
    <xf numFmtId="0" fontId="19" fillId="0" borderId="0" xfId="2" applyAlignment="1" applyProtection="1">
      <alignment horizontal="center"/>
    </xf>
    <xf numFmtId="0" fontId="5" fillId="0" borderId="0" xfId="3" applyFont="1" applyAlignment="1">
      <alignment horizontal="center"/>
    </xf>
    <xf numFmtId="0" fontId="4" fillId="0" borderId="0" xfId="3" applyFont="1" applyAlignment="1">
      <alignment horizontal="center"/>
    </xf>
    <xf numFmtId="0" fontId="4" fillId="0" borderId="51" xfId="3" applyFont="1" applyBorder="1" applyAlignment="1">
      <alignment horizontal="center" wrapText="1"/>
    </xf>
    <xf numFmtId="43" fontId="2" fillId="0" borderId="51" xfId="1" applyFont="1" applyFill="1" applyBorder="1" applyProtection="1">
      <protection locked="0"/>
    </xf>
    <xf numFmtId="2" fontId="2" fillId="4" borderId="51" xfId="3" applyNumberFormat="1" applyFill="1" applyBorder="1"/>
    <xf numFmtId="0" fontId="0" fillId="0" borderId="18" xfId="0" applyBorder="1"/>
    <xf numFmtId="0" fontId="0" fillId="0" borderId="19" xfId="0" applyBorder="1"/>
    <xf numFmtId="0" fontId="0" fillId="0" borderId="19" xfId="0" applyBorder="1" applyAlignment="1">
      <alignment horizontal="right"/>
    </xf>
    <xf numFmtId="0" fontId="0" fillId="0" borderId="27" xfId="0" applyBorder="1"/>
    <xf numFmtId="0" fontId="0" fillId="0" borderId="20" xfId="0" applyBorder="1"/>
    <xf numFmtId="0" fontId="1" fillId="2" borderId="5" xfId="0" applyFont="1" applyFill="1" applyBorder="1" applyProtection="1">
      <protection locked="0"/>
    </xf>
    <xf numFmtId="0" fontId="0" fillId="0" borderId="29" xfId="0" applyBorder="1"/>
    <xf numFmtId="0" fontId="0" fillId="0" borderId="0" xfId="0" applyAlignment="1">
      <alignment horizontal="right"/>
    </xf>
    <xf numFmtId="0" fontId="0" fillId="2" borderId="5" xfId="0" applyFill="1" applyBorder="1" applyAlignment="1" applyProtection="1">
      <alignment horizontal="left"/>
      <protection locked="0"/>
    </xf>
    <xf numFmtId="0" fontId="0" fillId="0" borderId="0" xfId="0" applyAlignment="1">
      <alignment horizontal="left"/>
    </xf>
    <xf numFmtId="0" fontId="0" fillId="2" borderId="5" xfId="0" applyFill="1" applyBorder="1" applyProtection="1">
      <protection locked="0"/>
    </xf>
    <xf numFmtId="0" fontId="0" fillId="0" borderId="1" xfId="0" applyBorder="1"/>
    <xf numFmtId="0" fontId="0" fillId="0" borderId="2" xfId="0" applyBorder="1"/>
    <xf numFmtId="0" fontId="0" fillId="0" borderId="2" xfId="0" applyBorder="1" applyAlignment="1">
      <alignment horizontal="right"/>
    </xf>
    <xf numFmtId="0" fontId="0" fillId="0" borderId="3" xfId="0" applyBorder="1"/>
    <xf numFmtId="0" fontId="0" fillId="0" borderId="0" xfId="0" applyAlignment="1">
      <alignment horizontal="centerContinuous"/>
    </xf>
    <xf numFmtId="0" fontId="0" fillId="0" borderId="53" xfId="0" applyBorder="1"/>
    <xf numFmtId="0" fontId="0" fillId="0" borderId="54" xfId="0" applyBorder="1"/>
    <xf numFmtId="0" fontId="1" fillId="0" borderId="54" xfId="0" applyFont="1" applyBorder="1"/>
    <xf numFmtId="0" fontId="18" fillId="0" borderId="0" xfId="0" applyFont="1"/>
    <xf numFmtId="0" fontId="0" fillId="0" borderId="55" xfId="0" applyBorder="1"/>
    <xf numFmtId="0" fontId="0" fillId="0" borderId="56" xfId="0" applyBorder="1"/>
    <xf numFmtId="0" fontId="19" fillId="0" borderId="0" xfId="2" applyAlignment="1" applyProtection="1">
      <alignment horizontal="left"/>
    </xf>
    <xf numFmtId="0" fontId="1" fillId="0" borderId="30" xfId="0" applyFont="1" applyBorder="1"/>
    <xf numFmtId="0" fontId="1" fillId="0" borderId="5" xfId="0" applyFont="1" applyBorder="1" applyAlignment="1">
      <alignment horizontal="center"/>
    </xf>
    <xf numFmtId="166" fontId="2" fillId="0" borderId="0" xfId="0" applyNumberFormat="1" applyFont="1"/>
    <xf numFmtId="2" fontId="1" fillId="0" borderId="16" xfId="0" applyNumberFormat="1" applyFont="1" applyBorder="1"/>
    <xf numFmtId="0" fontId="1" fillId="0" borderId="47" xfId="0" applyFont="1" applyBorder="1"/>
    <xf numFmtId="0" fontId="6" fillId="0" borderId="47" xfId="3" applyFont="1" applyBorder="1"/>
    <xf numFmtId="0" fontId="2" fillId="0" borderId="47" xfId="3" applyBorder="1"/>
    <xf numFmtId="0" fontId="14" fillId="0" borderId="0" xfId="0" applyFont="1"/>
    <xf numFmtId="2" fontId="1" fillId="0" borderId="13" xfId="0" applyNumberFormat="1" applyFont="1" applyBorder="1"/>
    <xf numFmtId="2" fontId="20" fillId="0" borderId="66" xfId="3" applyNumberFormat="1" applyFont="1" applyBorder="1"/>
    <xf numFmtId="43" fontId="2" fillId="0" borderId="69" xfId="1" applyFont="1" applyFill="1" applyBorder="1" applyProtection="1">
      <protection locked="0"/>
    </xf>
    <xf numFmtId="43" fontId="4" fillId="0" borderId="50" xfId="1" applyFont="1" applyFill="1" applyBorder="1" applyAlignment="1" applyProtection="1">
      <alignment horizontal="center"/>
      <protection locked="0"/>
    </xf>
    <xf numFmtId="43" fontId="4" fillId="0" borderId="51" xfId="1" applyFont="1" applyFill="1" applyBorder="1" applyAlignment="1" applyProtection="1">
      <alignment horizontal="center"/>
      <protection locked="0"/>
    </xf>
    <xf numFmtId="43" fontId="2" fillId="4" borderId="48" xfId="1" applyFont="1" applyFill="1" applyBorder="1" applyProtection="1"/>
    <xf numFmtId="43" fontId="2" fillId="0" borderId="0" xfId="1" applyFont="1" applyFill="1" applyBorder="1" applyProtection="1">
      <protection locked="0"/>
    </xf>
    <xf numFmtId="43" fontId="4" fillId="0" borderId="0" xfId="1" applyFont="1" applyFill="1" applyBorder="1" applyProtection="1">
      <protection locked="0"/>
    </xf>
    <xf numFmtId="43" fontId="2" fillId="0" borderId="65" xfId="1" applyFont="1" applyFill="1" applyBorder="1" applyProtection="1">
      <protection locked="0"/>
    </xf>
    <xf numFmtId="0" fontId="4" fillId="0" borderId="71" xfId="3" applyFont="1" applyBorder="1" applyAlignment="1">
      <alignment horizontal="center" wrapText="1"/>
    </xf>
    <xf numFmtId="43" fontId="2" fillId="0" borderId="71" xfId="1" applyFont="1" applyFill="1" applyBorder="1" applyProtection="1">
      <protection locked="0"/>
    </xf>
    <xf numFmtId="2" fontId="2" fillId="4" borderId="71" xfId="3" applyNumberFormat="1" applyFill="1" applyBorder="1"/>
    <xf numFmtId="0" fontId="1" fillId="0" borderId="0" xfId="0" applyFont="1" applyAlignment="1">
      <alignment horizontal="right" vertical="center"/>
    </xf>
    <xf numFmtId="0" fontId="7" fillId="0" borderId="54" xfId="0" applyFont="1" applyBorder="1"/>
    <xf numFmtId="0" fontId="28" fillId="14" borderId="0" xfId="0" applyFont="1" applyFill="1" applyAlignment="1">
      <alignment horizontal="center" vertical="center" wrapText="1"/>
    </xf>
    <xf numFmtId="0" fontId="29" fillId="15" borderId="0" xfId="0" applyFont="1" applyFill="1" applyAlignment="1">
      <alignment horizontal="left" vertical="top" wrapText="1"/>
    </xf>
    <xf numFmtId="0" fontId="29" fillId="16" borderId="0" xfId="0" applyFont="1" applyFill="1" applyAlignment="1">
      <alignment horizontal="left" vertical="top" wrapText="1"/>
    </xf>
    <xf numFmtId="0" fontId="30" fillId="15" borderId="0" xfId="0" applyFont="1" applyFill="1" applyAlignment="1">
      <alignment horizontal="left" vertical="top" wrapText="1"/>
    </xf>
    <xf numFmtId="14" fontId="0" fillId="0" borderId="31" xfId="0" applyNumberFormat="1" applyBorder="1"/>
    <xf numFmtId="0" fontId="0" fillId="0" borderId="33" xfId="0" applyBorder="1"/>
    <xf numFmtId="0" fontId="0" fillId="0" borderId="32" xfId="0" applyBorder="1"/>
    <xf numFmtId="0" fontId="0" fillId="0" borderId="0" xfId="0" applyAlignment="1">
      <alignment vertical="top"/>
    </xf>
    <xf numFmtId="0" fontId="1" fillId="0" borderId="52" xfId="0" applyFont="1" applyBorder="1" applyAlignment="1">
      <alignment horizontal="center" vertical="top"/>
    </xf>
    <xf numFmtId="0" fontId="1" fillId="0" borderId="52" xfId="0" applyFont="1" applyBorder="1" applyAlignment="1">
      <alignment vertical="top" wrapText="1"/>
    </xf>
    <xf numFmtId="0" fontId="7" fillId="0" borderId="52" xfId="0" applyFont="1" applyBorder="1" applyAlignment="1">
      <alignment horizontal="center" vertical="top"/>
    </xf>
    <xf numFmtId="0" fontId="1" fillId="7" borderId="52" xfId="0" applyFont="1" applyFill="1" applyBorder="1" applyAlignment="1">
      <alignment vertical="top" wrapText="1"/>
    </xf>
    <xf numFmtId="0" fontId="1" fillId="0" borderId="70" xfId="0" applyFont="1" applyBorder="1" applyAlignment="1">
      <alignment vertical="top" wrapText="1"/>
    </xf>
    <xf numFmtId="0" fontId="23" fillId="0" borderId="5" xfId="0" applyFont="1" applyBorder="1"/>
    <xf numFmtId="0" fontId="7" fillId="0" borderId="0" xfId="0" applyFont="1" applyAlignment="1">
      <alignment horizontal="center" vertical="top"/>
    </xf>
    <xf numFmtId="0" fontId="1" fillId="0" borderId="0" xfId="0" applyFont="1" applyAlignment="1">
      <alignment vertical="top" wrapText="1"/>
    </xf>
    <xf numFmtId="0" fontId="0" fillId="0" borderId="0" xfId="0" applyAlignment="1">
      <alignment vertical="top" wrapText="1"/>
    </xf>
    <xf numFmtId="0" fontId="1" fillId="0" borderId="52" xfId="0" applyFont="1" applyBorder="1" applyAlignment="1">
      <alignment horizontal="left" vertical="top" wrapText="1"/>
    </xf>
    <xf numFmtId="0" fontId="0" fillId="0" borderId="52" xfId="0" applyBorder="1" applyAlignment="1">
      <alignment vertical="top" wrapText="1"/>
    </xf>
    <xf numFmtId="0" fontId="26" fillId="0" borderId="52" xfId="0" applyFont="1" applyBorder="1" applyAlignment="1">
      <alignment horizontal="center" vertical="top"/>
    </xf>
    <xf numFmtId="0" fontId="0" fillId="0" borderId="0" xfId="0" applyAlignment="1">
      <alignment horizontal="center" vertical="top"/>
    </xf>
    <xf numFmtId="0" fontId="19" fillId="0" borderId="0" xfId="2" applyAlignment="1">
      <alignment vertical="top"/>
    </xf>
    <xf numFmtId="0" fontId="1" fillId="0" borderId="32" xfId="0" applyFont="1" applyBorder="1"/>
    <xf numFmtId="0" fontId="7" fillId="0" borderId="52" xfId="0" applyFont="1" applyBorder="1" applyAlignment="1">
      <alignment horizontal="left" vertical="top" wrapText="1"/>
    </xf>
    <xf numFmtId="0" fontId="7" fillId="0" borderId="57" xfId="0" applyFont="1" applyBorder="1" applyAlignment="1">
      <alignment horizontal="left" vertical="top" wrapText="1"/>
    </xf>
    <xf numFmtId="0" fontId="7" fillId="0" borderId="0" xfId="0" applyFont="1" applyAlignment="1">
      <alignment horizontal="left" vertical="top" wrapText="1"/>
    </xf>
    <xf numFmtId="0" fontId="0" fillId="0" borderId="0" xfId="0" applyAlignment="1">
      <alignment horizontal="left" vertical="top" wrapText="1"/>
    </xf>
    <xf numFmtId="0" fontId="4" fillId="0" borderId="49" xfId="3" applyFont="1" applyBorder="1" applyAlignment="1">
      <alignment horizontal="center" wrapText="1"/>
    </xf>
    <xf numFmtId="0" fontId="4" fillId="0" borderId="48" xfId="3" applyFont="1" applyBorder="1" applyAlignment="1">
      <alignment horizontal="center"/>
    </xf>
    <xf numFmtId="0" fontId="4" fillId="0" borderId="65" xfId="3" applyFont="1" applyBorder="1" applyAlignment="1">
      <alignment horizontal="center" wrapText="1"/>
    </xf>
    <xf numFmtId="0" fontId="1" fillId="5" borderId="29" xfId="0" applyFont="1" applyFill="1" applyBorder="1"/>
    <xf numFmtId="0" fontId="1" fillId="5" borderId="3" xfId="0" applyFont="1" applyFill="1" applyBorder="1"/>
    <xf numFmtId="164" fontId="36" fillId="0" borderId="8" xfId="3" applyNumberFormat="1" applyFont="1" applyBorder="1" applyAlignment="1">
      <alignment horizontal="centerContinuous"/>
    </xf>
    <xf numFmtId="0" fontId="36" fillId="0" borderId="20" xfId="3" applyFont="1" applyBorder="1"/>
    <xf numFmtId="0" fontId="18" fillId="0" borderId="29" xfId="0" applyFont="1" applyBorder="1"/>
    <xf numFmtId="0" fontId="36" fillId="0" borderId="25" xfId="3" applyFont="1" applyBorder="1" applyAlignment="1">
      <alignment horizontal="center"/>
    </xf>
    <xf numFmtId="2" fontId="37" fillId="0" borderId="25" xfId="3" applyNumberFormat="1" applyFont="1" applyBorder="1" applyAlignment="1">
      <alignment horizontal="center"/>
    </xf>
    <xf numFmtId="0" fontId="36" fillId="0" borderId="26" xfId="3" applyFont="1" applyBorder="1"/>
    <xf numFmtId="164" fontId="36" fillId="0" borderId="43" xfId="3" applyNumberFormat="1" applyFont="1" applyBorder="1" applyAlignment="1">
      <alignment horizontal="right"/>
    </xf>
    <xf numFmtId="0" fontId="38" fillId="0" borderId="44" xfId="3" applyFont="1" applyBorder="1" applyAlignment="1">
      <alignment horizontal="centerContinuous"/>
    </xf>
    <xf numFmtId="2" fontId="37" fillId="0" borderId="44" xfId="3" applyNumberFormat="1" applyFont="1" applyBorder="1"/>
    <xf numFmtId="2" fontId="38" fillId="0" borderId="45" xfId="3" applyNumberFormat="1" applyFont="1" applyBorder="1"/>
    <xf numFmtId="164" fontId="36" fillId="0" borderId="42" xfId="3" applyNumberFormat="1" applyFont="1" applyBorder="1" applyAlignment="1">
      <alignment horizontal="right"/>
    </xf>
    <xf numFmtId="0" fontId="38" fillId="0" borderId="5" xfId="3" applyFont="1" applyBorder="1" applyAlignment="1">
      <alignment horizontal="centerContinuous"/>
    </xf>
    <xf numFmtId="2" fontId="37" fillId="0" borderId="5" xfId="3" applyNumberFormat="1" applyFont="1" applyBorder="1"/>
    <xf numFmtId="2" fontId="38" fillId="0" borderId="16" xfId="3" applyNumberFormat="1" applyFont="1" applyBorder="1"/>
    <xf numFmtId="164" fontId="36" fillId="0" borderId="46" xfId="3" applyNumberFormat="1" applyFont="1" applyBorder="1" applyAlignment="1">
      <alignment horizontal="right"/>
    </xf>
    <xf numFmtId="0" fontId="38" fillId="0" borderId="21" xfId="3" applyFont="1" applyBorder="1" applyAlignment="1">
      <alignment horizontal="centerContinuous"/>
    </xf>
    <xf numFmtId="2" fontId="37" fillId="0" borderId="21" xfId="3" applyNumberFormat="1" applyFont="1" applyBorder="1"/>
    <xf numFmtId="2" fontId="38" fillId="0" borderId="13" xfId="3" applyNumberFormat="1" applyFont="1" applyBorder="1"/>
    <xf numFmtId="0" fontId="36" fillId="0" borderId="42" xfId="3" quotePrefix="1" applyFont="1" applyBorder="1" applyAlignment="1">
      <alignment horizontal="right"/>
    </xf>
    <xf numFmtId="2" fontId="39" fillId="0" borderId="5" xfId="3" applyNumberFormat="1" applyFont="1" applyBorder="1"/>
    <xf numFmtId="164" fontId="36" fillId="6" borderId="46" xfId="3" applyNumberFormat="1" applyFont="1" applyFill="1" applyBorder="1" applyAlignment="1">
      <alignment horizontal="right"/>
    </xf>
    <xf numFmtId="0" fontId="38" fillId="6" borderId="21" xfId="3" applyFont="1" applyFill="1" applyBorder="1" applyAlignment="1">
      <alignment horizontal="center"/>
    </xf>
    <xf numFmtId="0" fontId="38" fillId="6" borderId="13" xfId="3" applyFont="1" applyFill="1" applyBorder="1" applyAlignment="1">
      <alignment horizontal="center"/>
    </xf>
    <xf numFmtId="0" fontId="36" fillId="0" borderId="66" xfId="3" quotePrefix="1" applyFont="1" applyBorder="1" applyAlignment="1">
      <alignment horizontal="right"/>
    </xf>
    <xf numFmtId="0" fontId="38" fillId="0" borderId="24" xfId="3" applyFont="1" applyBorder="1" applyAlignment="1">
      <alignment horizontal="centerContinuous"/>
    </xf>
    <xf numFmtId="2" fontId="37" fillId="0" borderId="24" xfId="3" applyNumberFormat="1" applyFont="1" applyBorder="1"/>
    <xf numFmtId="2" fontId="38" fillId="0" borderId="23" xfId="3" applyNumberFormat="1" applyFont="1" applyBorder="1"/>
    <xf numFmtId="49" fontId="36" fillId="0" borderId="43" xfId="3" applyNumberFormat="1" applyFont="1" applyBorder="1" applyAlignment="1">
      <alignment horizontal="right"/>
    </xf>
    <xf numFmtId="49" fontId="36" fillId="0" borderId="42" xfId="3" applyNumberFormat="1" applyFont="1" applyBorder="1" applyAlignment="1">
      <alignment horizontal="right"/>
    </xf>
    <xf numFmtId="49" fontId="36" fillId="0" borderId="46" xfId="3" applyNumberFormat="1" applyFont="1" applyBorder="1" applyAlignment="1">
      <alignment horizontal="right"/>
    </xf>
    <xf numFmtId="164" fontId="36" fillId="0" borderId="43" xfId="3" quotePrefix="1" applyNumberFormat="1" applyFont="1" applyBorder="1" applyAlignment="1">
      <alignment horizontal="right"/>
    </xf>
    <xf numFmtId="164" fontId="36" fillId="0" borderId="46" xfId="3" quotePrefix="1" applyNumberFormat="1" applyFont="1" applyBorder="1" applyAlignment="1">
      <alignment horizontal="right"/>
    </xf>
    <xf numFmtId="0" fontId="38" fillId="0" borderId="21" xfId="3" applyFont="1" applyBorder="1" applyAlignment="1">
      <alignment horizontal="center"/>
    </xf>
    <xf numFmtId="0" fontId="36" fillId="0" borderId="42" xfId="3" applyFont="1" applyBorder="1" applyAlignment="1">
      <alignment horizontal="right"/>
    </xf>
    <xf numFmtId="0" fontId="38" fillId="0" borderId="5" xfId="3" applyFont="1" applyBorder="1" applyAlignment="1">
      <alignment horizontal="center"/>
    </xf>
    <xf numFmtId="0" fontId="36" fillId="0" borderId="46" xfId="3" applyFont="1" applyBorder="1" applyAlignment="1">
      <alignment horizontal="right"/>
    </xf>
    <xf numFmtId="0" fontId="36" fillId="0" borderId="43" xfId="3" applyFont="1" applyBorder="1" applyAlignment="1">
      <alignment horizontal="right"/>
    </xf>
    <xf numFmtId="0" fontId="38" fillId="0" borderId="44" xfId="3" applyFont="1" applyBorder="1" applyAlignment="1">
      <alignment horizontal="center"/>
    </xf>
    <xf numFmtId="0" fontId="38" fillId="0" borderId="4" xfId="3" applyFont="1" applyBorder="1" applyAlignment="1">
      <alignment horizontal="center"/>
    </xf>
    <xf numFmtId="2" fontId="37" fillId="0" borderId="4" xfId="3" applyNumberFormat="1" applyFont="1" applyBorder="1"/>
    <xf numFmtId="2" fontId="38" fillId="0" borderId="14" xfId="3" applyNumberFormat="1" applyFont="1" applyBorder="1"/>
    <xf numFmtId="2" fontId="39" fillId="0" borderId="21" xfId="3" applyNumberFormat="1" applyFont="1" applyBorder="1"/>
    <xf numFmtId="43" fontId="4" fillId="0" borderId="13" xfId="1" applyFont="1" applyBorder="1" applyProtection="1"/>
    <xf numFmtId="0" fontId="14" fillId="0" borderId="0" xfId="0" applyFont="1" applyAlignment="1">
      <alignment horizontal="right"/>
    </xf>
    <xf numFmtId="0" fontId="14" fillId="0" borderId="0" xfId="0" applyFont="1" applyAlignment="1">
      <alignment horizontal="center"/>
    </xf>
    <xf numFmtId="0" fontId="4" fillId="0" borderId="0" xfId="3" applyFont="1" applyAlignment="1">
      <alignment horizontal="left" wrapText="1"/>
    </xf>
    <xf numFmtId="43" fontId="4" fillId="0" borderId="0" xfId="1" applyFont="1" applyFill="1" applyBorder="1" applyAlignment="1" applyProtection="1">
      <alignment horizontal="center"/>
      <protection locked="0"/>
    </xf>
    <xf numFmtId="0" fontId="4" fillId="0" borderId="0" xfId="3" applyFont="1" applyAlignment="1">
      <alignment horizontal="centerContinuous"/>
    </xf>
    <xf numFmtId="0" fontId="4" fillId="0" borderId="0" xfId="3" applyFont="1" applyAlignment="1">
      <alignment horizontal="center" wrapText="1"/>
    </xf>
    <xf numFmtId="0" fontId="18" fillId="0" borderId="43" xfId="0" quotePrefix="1" applyFont="1" applyBorder="1" applyAlignment="1">
      <alignment horizontal="right"/>
    </xf>
    <xf numFmtId="49" fontId="36" fillId="0" borderId="76" xfId="3" quotePrefix="1" applyNumberFormat="1" applyFont="1" applyBorder="1" applyAlignment="1">
      <alignment horizontal="right"/>
    </xf>
    <xf numFmtId="0" fontId="36" fillId="0" borderId="46" xfId="3" quotePrefix="1" applyFont="1" applyBorder="1" applyAlignment="1">
      <alignment horizontal="right"/>
    </xf>
    <xf numFmtId="0" fontId="18" fillId="0" borderId="42" xfId="0" quotePrefix="1" applyFont="1" applyBorder="1" applyAlignment="1">
      <alignment horizontal="right"/>
    </xf>
    <xf numFmtId="0" fontId="36" fillId="0" borderId="77" xfId="3" applyFont="1" applyBorder="1" applyAlignment="1">
      <alignment horizontal="right"/>
    </xf>
    <xf numFmtId="0" fontId="38" fillId="0" borderId="28" xfId="3" applyFont="1" applyBorder="1" applyAlignment="1">
      <alignment horizontal="center"/>
    </xf>
    <xf numFmtId="0" fontId="4" fillId="0" borderId="78" xfId="3" applyFont="1" applyBorder="1" applyAlignment="1">
      <alignment horizontal="centerContinuous"/>
    </xf>
    <xf numFmtId="0" fontId="2" fillId="0" borderId="78" xfId="3" applyBorder="1" applyAlignment="1">
      <alignment horizontal="centerContinuous"/>
    </xf>
    <xf numFmtId="2" fontId="2" fillId="4" borderId="78" xfId="3" applyNumberFormat="1" applyFill="1" applyBorder="1"/>
    <xf numFmtId="2" fontId="2" fillId="4" borderId="79" xfId="3" applyNumberFormat="1" applyFill="1" applyBorder="1"/>
    <xf numFmtId="2" fontId="2" fillId="4" borderId="80" xfId="3" applyNumberFormat="1" applyFill="1" applyBorder="1"/>
    <xf numFmtId="2" fontId="2" fillId="4" borderId="81" xfId="3" applyNumberFormat="1" applyFill="1" applyBorder="1"/>
    <xf numFmtId="0" fontId="0" fillId="0" borderId="29" xfId="0" applyBorder="1" applyAlignment="1">
      <alignment horizontal="left"/>
    </xf>
    <xf numFmtId="14" fontId="1" fillId="0" borderId="5" xfId="0" applyNumberFormat="1" applyFont="1" applyBorder="1"/>
    <xf numFmtId="14" fontId="1" fillId="0" borderId="32" xfId="0" applyNumberFormat="1" applyFont="1" applyBorder="1"/>
    <xf numFmtId="0" fontId="4" fillId="0" borderId="0" xfId="3" applyFont="1" applyAlignment="1" applyProtection="1">
      <alignment horizontal="center"/>
      <protection locked="0"/>
    </xf>
    <xf numFmtId="0" fontId="2" fillId="0" borderId="0" xfId="3" applyAlignment="1" applyProtection="1">
      <alignment horizontal="center"/>
      <protection locked="0"/>
    </xf>
    <xf numFmtId="0" fontId="1" fillId="7" borderId="0" xfId="0" applyFont="1" applyFill="1"/>
    <xf numFmtId="0" fontId="4" fillId="7" borderId="0" xfId="3" applyFont="1" applyFill="1" applyAlignment="1">
      <alignment horizontal="center" wrapText="1"/>
    </xf>
    <xf numFmtId="0" fontId="4" fillId="7" borderId="0" xfId="3" applyFont="1" applyFill="1" applyAlignment="1">
      <alignment horizontal="left" wrapText="1"/>
    </xf>
    <xf numFmtId="43" fontId="4" fillId="7" borderId="0" xfId="1" applyFont="1" applyFill="1" applyBorder="1" applyAlignment="1" applyProtection="1">
      <alignment horizontal="center"/>
      <protection locked="0"/>
    </xf>
    <xf numFmtId="0" fontId="2" fillId="7" borderId="0" xfId="3" applyFill="1"/>
    <xf numFmtId="166" fontId="2" fillId="7" borderId="0" xfId="0" applyNumberFormat="1" applyFont="1" applyFill="1"/>
    <xf numFmtId="43" fontId="2" fillId="7" borderId="0" xfId="1" applyFont="1" applyFill="1" applyBorder="1" applyProtection="1">
      <protection locked="0"/>
    </xf>
    <xf numFmtId="43" fontId="4" fillId="7" borderId="0" xfId="1" applyFont="1" applyFill="1" applyBorder="1" applyProtection="1">
      <protection locked="0"/>
    </xf>
    <xf numFmtId="0" fontId="4" fillId="7" borderId="0" xfId="3" applyFont="1" applyFill="1" applyAlignment="1">
      <alignment horizontal="centerContinuous"/>
    </xf>
    <xf numFmtId="0" fontId="7" fillId="3" borderId="5" xfId="0" applyFont="1" applyFill="1" applyBorder="1" applyAlignment="1">
      <alignment horizontal="center"/>
    </xf>
    <xf numFmtId="0" fontId="2" fillId="0" borderId="31" xfId="3" applyBorder="1" applyAlignment="1" applyProtection="1">
      <alignment horizontal="left"/>
      <protection locked="0"/>
    </xf>
    <xf numFmtId="0" fontId="2" fillId="0" borderId="32" xfId="3" applyBorder="1" applyAlignment="1" applyProtection="1">
      <alignment horizontal="left"/>
      <protection locked="0"/>
    </xf>
    <xf numFmtId="0" fontId="2" fillId="0" borderId="31" xfId="3" applyBorder="1" applyAlignment="1" applyProtection="1">
      <alignment horizontal="center"/>
      <protection locked="0"/>
    </xf>
    <xf numFmtId="0" fontId="2" fillId="0" borderId="32" xfId="3" applyBorder="1" applyAlignment="1" applyProtection="1">
      <alignment horizontal="center"/>
      <protection locked="0"/>
    </xf>
    <xf numFmtId="0" fontId="16" fillId="3" borderId="57" xfId="0" applyFont="1" applyFill="1" applyBorder="1" applyAlignment="1">
      <alignment horizontal="center"/>
    </xf>
    <xf numFmtId="0" fontId="16" fillId="3" borderId="59" xfId="0" applyFont="1" applyFill="1" applyBorder="1" applyAlignment="1">
      <alignment horizontal="center"/>
    </xf>
    <xf numFmtId="0" fontId="32" fillId="18" borderId="57" xfId="0" applyFont="1" applyFill="1" applyBorder="1" applyAlignment="1">
      <alignment horizontal="center" vertical="center"/>
    </xf>
    <xf numFmtId="0" fontId="32" fillId="18" borderId="59" xfId="0" applyFont="1" applyFill="1" applyBorder="1" applyAlignment="1">
      <alignment horizontal="center" vertical="center"/>
    </xf>
    <xf numFmtId="0" fontId="34" fillId="0" borderId="58" xfId="0" applyFont="1" applyBorder="1" applyAlignment="1">
      <alignment horizontal="center"/>
    </xf>
    <xf numFmtId="0" fontId="32" fillId="18" borderId="0" xfId="0" applyFont="1" applyFill="1" applyAlignment="1">
      <alignment horizontal="center" vertical="center"/>
    </xf>
    <xf numFmtId="0" fontId="31" fillId="17" borderId="18" xfId="0" applyFont="1" applyFill="1" applyBorder="1" applyAlignment="1">
      <alignment horizontal="center" wrapText="1"/>
    </xf>
    <xf numFmtId="0" fontId="31" fillId="17" borderId="19" xfId="0" applyFont="1" applyFill="1" applyBorder="1" applyAlignment="1">
      <alignment horizontal="center" wrapText="1"/>
    </xf>
    <xf numFmtId="0" fontId="31" fillId="17" borderId="27" xfId="0" applyFont="1" applyFill="1" applyBorder="1" applyAlignment="1">
      <alignment horizontal="center" wrapText="1"/>
    </xf>
    <xf numFmtId="0" fontId="31" fillId="17" borderId="1" xfId="0" applyFont="1" applyFill="1" applyBorder="1" applyAlignment="1">
      <alignment horizontal="center" wrapText="1"/>
    </xf>
    <xf numFmtId="0" fontId="31" fillId="17" borderId="2" xfId="0" applyFont="1" applyFill="1" applyBorder="1" applyAlignment="1">
      <alignment horizontal="center" wrapText="1"/>
    </xf>
    <xf numFmtId="0" fontId="31" fillId="17" borderId="3" xfId="0" applyFont="1" applyFill="1" applyBorder="1" applyAlignment="1">
      <alignment horizontal="center" wrapText="1"/>
    </xf>
    <xf numFmtId="0" fontId="29" fillId="0" borderId="0" xfId="0" applyFont="1" applyAlignment="1">
      <alignment horizontal="left" vertical="center" wrapText="1"/>
    </xf>
    <xf numFmtId="0" fontId="16" fillId="0" borderId="0" xfId="0" applyFont="1" applyAlignment="1">
      <alignment horizontal="center"/>
    </xf>
    <xf numFmtId="0" fontId="30" fillId="0" borderId="0" xfId="0" applyFont="1" applyAlignment="1">
      <alignment horizontal="center" vertical="center" wrapText="1"/>
    </xf>
    <xf numFmtId="167" fontId="29" fillId="15" borderId="0" xfId="0" applyNumberFormat="1" applyFont="1" applyFill="1" applyAlignment="1">
      <alignment horizontal="left" vertical="top" wrapText="1"/>
    </xf>
    <xf numFmtId="167" fontId="29" fillId="16" borderId="0" xfId="0" quotePrefix="1" applyNumberFormat="1" applyFont="1" applyFill="1" applyAlignment="1">
      <alignment horizontal="left" vertical="top" wrapText="1"/>
    </xf>
    <xf numFmtId="0" fontId="29" fillId="15" borderId="0" xfId="0" applyFont="1" applyFill="1" applyAlignment="1">
      <alignment horizontal="left" vertical="top" wrapText="1"/>
    </xf>
    <xf numFmtId="0" fontId="29" fillId="16" borderId="0" xfId="0" applyFont="1" applyFill="1" applyAlignment="1">
      <alignment horizontal="left" vertical="top" wrapText="1"/>
    </xf>
    <xf numFmtId="15" fontId="30" fillId="15" borderId="0" xfId="0" applyNumberFormat="1" applyFont="1" applyFill="1" applyAlignment="1">
      <alignment horizontal="left" vertical="top" wrapText="1"/>
    </xf>
    <xf numFmtId="0" fontId="28" fillId="14" borderId="0" xfId="0" applyFont="1" applyFill="1" applyAlignment="1">
      <alignment horizontal="center" vertical="center" wrapText="1"/>
    </xf>
    <xf numFmtId="167" fontId="29" fillId="16" borderId="0" xfId="0" applyNumberFormat="1" applyFont="1" applyFill="1" applyAlignment="1">
      <alignment horizontal="left" vertical="top" wrapText="1"/>
    </xf>
    <xf numFmtId="0" fontId="15" fillId="8" borderId="60" xfId="0" applyFont="1" applyFill="1" applyBorder="1" applyAlignment="1">
      <alignment horizontal="center" vertical="top"/>
    </xf>
    <xf numFmtId="0" fontId="15" fillId="8" borderId="61" xfId="0" applyFont="1" applyFill="1" applyBorder="1" applyAlignment="1">
      <alignment horizontal="center" vertical="top"/>
    </xf>
    <xf numFmtId="0" fontId="15" fillId="8" borderId="62" xfId="0" applyFont="1" applyFill="1" applyBorder="1" applyAlignment="1">
      <alignment horizontal="center" vertical="top"/>
    </xf>
    <xf numFmtId="0" fontId="15" fillId="3" borderId="60" xfId="0" applyFont="1" applyFill="1" applyBorder="1" applyAlignment="1">
      <alignment horizontal="center" vertical="top"/>
    </xf>
    <xf numFmtId="0" fontId="15" fillId="3" borderId="61" xfId="0" applyFont="1" applyFill="1" applyBorder="1" applyAlignment="1">
      <alignment horizontal="center" vertical="top"/>
    </xf>
    <xf numFmtId="0" fontId="15" fillId="3" borderId="62" xfId="0" applyFont="1" applyFill="1" applyBorder="1" applyAlignment="1">
      <alignment horizontal="center" vertical="top"/>
    </xf>
    <xf numFmtId="0" fontId="15" fillId="6" borderId="52" xfId="0" applyFont="1" applyFill="1" applyBorder="1" applyAlignment="1">
      <alignment horizontal="center" vertical="top"/>
    </xf>
    <xf numFmtId="0" fontId="21" fillId="0" borderId="0" xfId="0" applyFont="1" applyAlignment="1">
      <alignment horizontal="center" vertical="top"/>
    </xf>
    <xf numFmtId="0" fontId="15" fillId="12" borderId="60" xfId="0" applyFont="1" applyFill="1" applyBorder="1" applyAlignment="1">
      <alignment horizontal="center" vertical="top"/>
    </xf>
    <xf numFmtId="0" fontId="15" fillId="12" borderId="61" xfId="0" applyFont="1" applyFill="1" applyBorder="1" applyAlignment="1">
      <alignment horizontal="center" vertical="top"/>
    </xf>
    <xf numFmtId="0" fontId="15" fillId="12" borderId="62" xfId="0" applyFont="1" applyFill="1" applyBorder="1" applyAlignment="1">
      <alignment horizontal="center" vertical="top"/>
    </xf>
    <xf numFmtId="0" fontId="1" fillId="11" borderId="57" xfId="0" applyFont="1" applyFill="1" applyBorder="1" applyAlignment="1">
      <alignment horizontal="left" vertical="top" wrapText="1"/>
    </xf>
    <xf numFmtId="0" fontId="1" fillId="11" borderId="58" xfId="0" applyFont="1" applyFill="1" applyBorder="1" applyAlignment="1">
      <alignment horizontal="left" vertical="top"/>
    </xf>
    <xf numFmtId="0" fontId="1" fillId="11" borderId="59" xfId="0" applyFont="1" applyFill="1" applyBorder="1" applyAlignment="1">
      <alignment horizontal="left" vertical="top"/>
    </xf>
    <xf numFmtId="0" fontId="24" fillId="13" borderId="55" xfId="0" applyFont="1" applyFill="1" applyBorder="1" applyAlignment="1">
      <alignment horizontal="left" vertical="top" wrapText="1"/>
    </xf>
    <xf numFmtId="0" fontId="24" fillId="13" borderId="75" xfId="0" applyFont="1" applyFill="1" applyBorder="1" applyAlignment="1">
      <alignment horizontal="left" vertical="top" wrapText="1"/>
    </xf>
    <xf numFmtId="0" fontId="24" fillId="13" borderId="56" xfId="0" applyFont="1" applyFill="1" applyBorder="1" applyAlignment="1">
      <alignment horizontal="left" vertical="top" wrapText="1"/>
    </xf>
    <xf numFmtId="0" fontId="14" fillId="0" borderId="0" xfId="0" applyFont="1" applyAlignment="1">
      <alignment horizontal="right"/>
    </xf>
    <xf numFmtId="0" fontId="14" fillId="0" borderId="0" xfId="0" applyFont="1" applyAlignment="1">
      <alignment horizontal="center"/>
    </xf>
    <xf numFmtId="0" fontId="14" fillId="0" borderId="20" xfId="0" applyFont="1" applyBorder="1" applyAlignment="1">
      <alignment horizontal="right"/>
    </xf>
    <xf numFmtId="0" fontId="13" fillId="3" borderId="5" xfId="0" applyFont="1" applyFill="1" applyBorder="1" applyAlignment="1">
      <alignment horizontal="center"/>
    </xf>
    <xf numFmtId="0" fontId="1" fillId="0" borderId="5" xfId="0" applyFont="1" applyBorder="1" applyAlignment="1">
      <alignment horizontal="center" vertical="center" wrapText="1"/>
    </xf>
    <xf numFmtId="0" fontId="0" fillId="0" borderId="5" xfId="0" applyBorder="1" applyAlignment="1">
      <alignment horizontal="center" vertical="center" wrapText="1"/>
    </xf>
    <xf numFmtId="0" fontId="36" fillId="0" borderId="36" xfId="3" applyFont="1" applyBorder="1" applyAlignment="1">
      <alignment horizontal="left"/>
    </xf>
    <xf numFmtId="0" fontId="36" fillId="0" borderId="37" xfId="3" applyFont="1" applyBorder="1" applyAlignment="1">
      <alignment horizontal="left"/>
    </xf>
    <xf numFmtId="0" fontId="36" fillId="0" borderId="38" xfId="3" applyFont="1" applyBorder="1" applyAlignment="1">
      <alignment horizontal="left"/>
    </xf>
    <xf numFmtId="0" fontId="2" fillId="0" borderId="0" xfId="3"/>
    <xf numFmtId="0" fontId="2" fillId="10" borderId="0" xfId="3" applyFill="1" applyAlignment="1">
      <alignment horizontal="center"/>
    </xf>
    <xf numFmtId="0" fontId="1" fillId="0" borderId="2" xfId="0" applyFont="1" applyBorder="1" applyAlignment="1" applyProtection="1">
      <alignment horizontal="left"/>
      <protection locked="0"/>
    </xf>
    <xf numFmtId="0" fontId="3" fillId="0" borderId="0" xfId="0" applyFont="1" applyAlignment="1">
      <alignment horizontal="center" wrapText="1"/>
    </xf>
    <xf numFmtId="0" fontId="1" fillId="0" borderId="2" xfId="0" applyFont="1" applyBorder="1" applyAlignment="1" applyProtection="1">
      <alignment horizontal="center"/>
      <protection locked="0"/>
    </xf>
    <xf numFmtId="0" fontId="12" fillId="9" borderId="72" xfId="3" applyFont="1" applyFill="1" applyBorder="1" applyAlignment="1">
      <alignment horizontal="center"/>
    </xf>
    <xf numFmtId="0" fontId="12" fillId="9" borderId="73" xfId="3" applyFont="1" applyFill="1" applyBorder="1" applyAlignment="1">
      <alignment horizontal="center"/>
    </xf>
    <xf numFmtId="0" fontId="12" fillId="9" borderId="74" xfId="3" applyFont="1" applyFill="1" applyBorder="1" applyAlignment="1">
      <alignment horizontal="center"/>
    </xf>
    <xf numFmtId="0" fontId="4" fillId="0" borderId="63" xfId="3" applyFont="1" applyBorder="1" applyAlignment="1">
      <alignment horizontal="center" wrapText="1"/>
    </xf>
    <xf numFmtId="0" fontId="4" fillId="0" borderId="65" xfId="3" applyFont="1" applyBorder="1" applyAlignment="1">
      <alignment horizontal="center" wrapText="1"/>
    </xf>
    <xf numFmtId="0" fontId="4" fillId="0" borderId="49" xfId="3" applyFont="1" applyBorder="1" applyAlignment="1">
      <alignment horizontal="center" wrapText="1"/>
    </xf>
    <xf numFmtId="0" fontId="21" fillId="0" borderId="0" xfId="0" applyFont="1" applyAlignment="1">
      <alignment horizontal="center"/>
    </xf>
    <xf numFmtId="0" fontId="40" fillId="16" borderId="0" xfId="3" applyFont="1" applyFill="1" applyAlignment="1">
      <alignment horizontal="center"/>
    </xf>
    <xf numFmtId="0" fontId="1" fillId="2" borderId="28" xfId="0" applyFont="1" applyFill="1" applyBorder="1" applyAlignment="1" applyProtection="1">
      <alignment horizontal="center"/>
      <protection locked="0"/>
    </xf>
    <xf numFmtId="0" fontId="1" fillId="2" borderId="4" xfId="0" applyFont="1" applyFill="1" applyBorder="1" applyAlignment="1" applyProtection="1">
      <alignment horizontal="center"/>
      <protection locked="0"/>
    </xf>
    <xf numFmtId="0" fontId="36" fillId="0" borderId="67" xfId="3" applyFont="1" applyBorder="1" applyAlignment="1">
      <alignment horizontal="left"/>
    </xf>
    <xf numFmtId="0" fontId="36" fillId="0" borderId="40" xfId="3" applyFont="1" applyBorder="1" applyAlignment="1">
      <alignment horizontal="left"/>
    </xf>
    <xf numFmtId="0" fontId="36" fillId="0" borderId="68" xfId="3" applyFont="1" applyBorder="1" applyAlignment="1">
      <alignment horizontal="left"/>
    </xf>
    <xf numFmtId="0" fontId="9" fillId="0" borderId="0" xfId="0" applyFont="1" applyAlignment="1">
      <alignment horizontal="center"/>
    </xf>
    <xf numFmtId="0" fontId="4" fillId="0" borderId="48" xfId="3" applyFont="1" applyBorder="1" applyAlignment="1">
      <alignment horizontal="center"/>
    </xf>
    <xf numFmtId="0" fontId="12" fillId="8" borderId="63" xfId="3" applyFont="1" applyFill="1" applyBorder="1" applyAlignment="1">
      <alignment horizontal="center"/>
    </xf>
    <xf numFmtId="0" fontId="12" fillId="8" borderId="64" xfId="3" applyFont="1" applyFill="1" applyBorder="1" applyAlignment="1">
      <alignment horizontal="center"/>
    </xf>
    <xf numFmtId="0" fontId="12" fillId="8" borderId="65" xfId="3" applyFont="1" applyFill="1" applyBorder="1" applyAlignment="1">
      <alignment horizontal="center"/>
    </xf>
    <xf numFmtId="0" fontId="12" fillId="3" borderId="51" xfId="3" applyFont="1" applyFill="1" applyBorder="1" applyAlignment="1">
      <alignment horizontal="center"/>
    </xf>
    <xf numFmtId="0" fontId="12" fillId="3" borderId="65" xfId="3" applyFont="1" applyFill="1" applyBorder="1" applyAlignment="1">
      <alignment horizontal="center"/>
    </xf>
    <xf numFmtId="0" fontId="12" fillId="10" borderId="51" xfId="3" applyFont="1" applyFill="1" applyBorder="1" applyAlignment="1">
      <alignment horizontal="center"/>
    </xf>
    <xf numFmtId="0" fontId="12" fillId="10" borderId="64" xfId="3" applyFont="1" applyFill="1" applyBorder="1" applyAlignment="1">
      <alignment horizontal="center"/>
    </xf>
    <xf numFmtId="0" fontId="12" fillId="10" borderId="49" xfId="3" applyFont="1" applyFill="1" applyBorder="1" applyAlignment="1">
      <alignment horizontal="center"/>
    </xf>
    <xf numFmtId="0" fontId="4" fillId="0" borderId="64" xfId="3" applyFont="1" applyBorder="1" applyAlignment="1">
      <alignment horizontal="center" wrapText="1"/>
    </xf>
    <xf numFmtId="0" fontId="36" fillId="0" borderId="31" xfId="3" applyFont="1" applyBorder="1" applyAlignment="1">
      <alignment horizontal="left"/>
    </xf>
    <xf numFmtId="0" fontId="36" fillId="0" borderId="33" xfId="3" applyFont="1" applyBorder="1" applyAlignment="1">
      <alignment horizontal="left"/>
    </xf>
    <xf numFmtId="0" fontId="36" fillId="0" borderId="32" xfId="3" applyFont="1" applyBorder="1" applyAlignment="1">
      <alignment horizontal="left"/>
    </xf>
    <xf numFmtId="0" fontId="36" fillId="0" borderId="34" xfId="3" applyFont="1" applyBorder="1" applyAlignment="1">
      <alignment horizontal="left"/>
    </xf>
    <xf numFmtId="0" fontId="36" fillId="0" borderId="35" xfId="3" applyFont="1" applyBorder="1" applyAlignment="1">
      <alignment horizontal="left"/>
    </xf>
    <xf numFmtId="0" fontId="36" fillId="0" borderId="22" xfId="3" applyFont="1" applyBorder="1" applyAlignment="1">
      <alignment horizontal="left"/>
    </xf>
    <xf numFmtId="0" fontId="36" fillId="6" borderId="36" xfId="3" applyFont="1" applyFill="1" applyBorder="1" applyAlignment="1">
      <alignment horizontal="left"/>
    </xf>
    <xf numFmtId="0" fontId="36" fillId="6" borderId="37" xfId="3" applyFont="1" applyFill="1" applyBorder="1" applyAlignment="1">
      <alignment horizontal="left"/>
    </xf>
    <xf numFmtId="0" fontId="36" fillId="6" borderId="38" xfId="3" applyFont="1" applyFill="1" applyBorder="1" applyAlignment="1">
      <alignment horizontal="left"/>
    </xf>
    <xf numFmtId="0" fontId="35" fillId="0" borderId="39" xfId="0" applyFont="1" applyBorder="1" applyAlignment="1">
      <alignment horizontal="center"/>
    </xf>
    <xf numFmtId="0" fontId="35" fillId="0" borderId="40" xfId="0" applyFont="1" applyBorder="1" applyAlignment="1">
      <alignment horizontal="center"/>
    </xf>
    <xf numFmtId="0" fontId="35" fillId="0" borderId="41" xfId="0" applyFont="1" applyBorder="1" applyAlignment="1">
      <alignment horizontal="center"/>
    </xf>
    <xf numFmtId="0" fontId="4" fillId="0" borderId="46" xfId="3" applyFont="1" applyBorder="1" applyAlignment="1">
      <alignment horizontal="left"/>
    </xf>
    <xf numFmtId="0" fontId="4" fillId="0" borderId="21" xfId="3" applyFont="1" applyBorder="1" applyAlignment="1">
      <alignment horizontal="left"/>
    </xf>
    <xf numFmtId="0" fontId="2" fillId="0" borderId="17" xfId="3" applyBorder="1" applyAlignment="1">
      <alignment horizontal="left"/>
    </xf>
    <xf numFmtId="0" fontId="2" fillId="0" borderId="38" xfId="3" applyBorder="1" applyAlignment="1">
      <alignment horizontal="left"/>
    </xf>
    <xf numFmtId="0" fontId="2" fillId="0" borderId="42" xfId="3" applyBorder="1" applyAlignment="1">
      <alignment horizontal="left"/>
    </xf>
    <xf numFmtId="0" fontId="2" fillId="0" borderId="5" xfId="3" applyBorder="1" applyAlignment="1">
      <alignment horizontal="left"/>
    </xf>
    <xf numFmtId="0" fontId="2" fillId="0" borderId="15" xfId="3" applyBorder="1" applyAlignment="1">
      <alignment horizontal="left"/>
    </xf>
    <xf numFmtId="0" fontId="2" fillId="0" borderId="32" xfId="3" applyBorder="1" applyAlignment="1">
      <alignment horizontal="left"/>
    </xf>
    <xf numFmtId="0" fontId="6" fillId="0" borderId="42" xfId="3" applyFont="1" applyBorder="1" applyAlignment="1">
      <alignment horizontal="left"/>
    </xf>
    <xf numFmtId="0" fontId="6" fillId="0" borderId="5" xfId="3" applyFont="1" applyBorder="1" applyAlignment="1">
      <alignment horizontal="left"/>
    </xf>
    <xf numFmtId="0" fontId="7" fillId="0" borderId="43" xfId="0" applyFont="1" applyBorder="1" applyAlignment="1">
      <alignment horizontal="center"/>
    </xf>
    <xf numFmtId="0" fontId="7" fillId="0" borderId="44" xfId="0" applyFont="1" applyBorder="1" applyAlignment="1">
      <alignment horizontal="center"/>
    </xf>
    <xf numFmtId="0" fontId="7" fillId="0" borderId="45" xfId="0" applyFont="1" applyBorder="1" applyAlignment="1">
      <alignment horizontal="center"/>
    </xf>
    <xf numFmtId="0" fontId="7" fillId="0" borderId="39" xfId="0" applyFont="1" applyBorder="1" applyAlignment="1">
      <alignment horizontal="center"/>
    </xf>
    <xf numFmtId="0" fontId="7" fillId="0" borderId="40" xfId="0" applyFont="1" applyBorder="1" applyAlignment="1">
      <alignment horizontal="center"/>
    </xf>
    <xf numFmtId="0" fontId="7" fillId="0" borderId="41" xfId="0" applyFont="1" applyBorder="1" applyAlignment="1">
      <alignment horizontal="center"/>
    </xf>
    <xf numFmtId="0" fontId="4" fillId="0" borderId="2" xfId="3" applyFont="1" applyBorder="1" applyAlignment="1">
      <alignment horizontal="center" vertical="top"/>
    </xf>
    <xf numFmtId="0" fontId="2" fillId="0" borderId="31" xfId="3" applyBorder="1" applyAlignment="1">
      <alignment horizontal="center"/>
    </xf>
    <xf numFmtId="0" fontId="2" fillId="0" borderId="33" xfId="3" applyBorder="1" applyAlignment="1">
      <alignment horizontal="center"/>
    </xf>
    <xf numFmtId="0" fontId="2" fillId="0" borderId="32" xfId="3" applyBorder="1" applyAlignment="1">
      <alignment horizontal="center"/>
    </xf>
    <xf numFmtId="0" fontId="4" fillId="0" borderId="0" xfId="3" applyFont="1" applyAlignment="1">
      <alignment horizontal="center" vertical="top"/>
    </xf>
    <xf numFmtId="0" fontId="4" fillId="0" borderId="2" xfId="3" applyFont="1" applyBorder="1" applyAlignment="1">
      <alignment horizontal="center"/>
    </xf>
    <xf numFmtId="165" fontId="1" fillId="0" borderId="31" xfId="0" applyNumberFormat="1" applyFont="1" applyBorder="1" applyAlignment="1">
      <alignment horizontal="center"/>
    </xf>
    <xf numFmtId="165" fontId="1" fillId="0" borderId="32" xfId="0" applyNumberFormat="1" applyFont="1" applyBorder="1" applyAlignment="1">
      <alignment horizontal="center"/>
    </xf>
    <xf numFmtId="14" fontId="1" fillId="0" borderId="31" xfId="0" applyNumberFormat="1" applyFont="1" applyBorder="1" applyAlignment="1">
      <alignment horizontal="center"/>
    </xf>
    <xf numFmtId="14" fontId="1" fillId="0" borderId="32" xfId="0" applyNumberFormat="1" applyFont="1" applyBorder="1" applyAlignment="1">
      <alignment horizontal="center"/>
    </xf>
    <xf numFmtId="0" fontId="4" fillId="0" borderId="0" xfId="3" applyFont="1" applyAlignment="1">
      <alignment horizontal="center" wrapText="1"/>
    </xf>
    <xf numFmtId="0" fontId="4" fillId="0" borderId="0" xfId="3" applyFont="1" applyAlignment="1">
      <alignment horizontal="center"/>
    </xf>
    <xf numFmtId="0" fontId="12" fillId="0" borderId="0" xfId="3" applyFont="1" applyAlignment="1">
      <alignment horizontal="center"/>
    </xf>
    <xf numFmtId="0" fontId="4" fillId="7" borderId="0" xfId="3" applyFont="1" applyFill="1" applyAlignment="1">
      <alignment horizontal="center" wrapText="1"/>
    </xf>
    <xf numFmtId="0" fontId="4" fillId="7" borderId="0" xfId="3" applyFont="1" applyFill="1" applyAlignment="1">
      <alignment horizontal="center"/>
    </xf>
    <xf numFmtId="0" fontId="12" fillId="7" borderId="0" xfId="3" applyFont="1" applyFill="1" applyAlignment="1">
      <alignment horizontal="center"/>
    </xf>
  </cellXfs>
  <cellStyles count="4">
    <cellStyle name="Comma" xfId="1" builtinId="3"/>
    <cellStyle name="Hyperlink" xfId="2" builtinId="8"/>
    <cellStyle name="Normal" xfId="0" builtinId="0"/>
    <cellStyle name="Normal_Sheet1" xfId="3" xr:uid="{00000000-0005-0000-0000-000003000000}"/>
  </cellStyles>
  <dxfs count="130">
    <dxf>
      <font>
        <color theme="0"/>
      </font>
      <fill>
        <patternFill patternType="none">
          <bgColor indexed="65"/>
        </patternFill>
      </fill>
    </dxf>
    <dxf>
      <font>
        <b/>
        <i val="0"/>
        <strike val="0"/>
        <condense val="0"/>
        <extend val="0"/>
        <color indexed="10"/>
      </font>
      <fill>
        <patternFill patternType="none">
          <bgColor indexed="65"/>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ndense val="0"/>
        <extend val="0"/>
        <color indexed="9"/>
      </font>
    </dxf>
    <dxf>
      <font>
        <color theme="0"/>
      </font>
      <fill>
        <patternFill patternType="none">
          <bgColor indexed="65"/>
        </patternFill>
      </fill>
    </dxf>
    <dxf>
      <font>
        <b/>
        <i val="0"/>
        <strike val="0"/>
        <condense val="0"/>
        <extend val="0"/>
        <color indexed="10"/>
      </font>
      <fill>
        <patternFill patternType="none">
          <bgColor indexed="65"/>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ndense val="0"/>
        <extend val="0"/>
        <color indexed="9"/>
      </font>
    </dxf>
    <dxf>
      <font>
        <condense val="0"/>
        <extend val="0"/>
        <color indexed="9"/>
      </font>
    </dxf>
    <dxf>
      <font>
        <color theme="0"/>
      </font>
      <fill>
        <patternFill patternType="none">
          <bgColor indexed="65"/>
        </patternFill>
      </fill>
    </dxf>
    <dxf>
      <font>
        <b/>
        <i val="0"/>
        <strike val="0"/>
        <condense val="0"/>
        <extend val="0"/>
        <color indexed="10"/>
      </font>
      <fill>
        <patternFill patternType="none">
          <bgColor indexed="65"/>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ndense val="0"/>
        <extend val="0"/>
        <color indexed="9"/>
      </font>
    </dxf>
    <dxf>
      <font>
        <condense val="0"/>
        <extend val="0"/>
        <color indexed="9"/>
      </font>
    </dxf>
    <dxf>
      <font>
        <color theme="0"/>
      </font>
      <fill>
        <patternFill patternType="none">
          <bgColor indexed="65"/>
        </patternFill>
      </fill>
    </dxf>
    <dxf>
      <font>
        <b/>
        <i val="0"/>
        <strike val="0"/>
        <condense val="0"/>
        <extend val="0"/>
        <color indexed="10"/>
      </font>
      <fill>
        <patternFill patternType="none">
          <bgColor indexed="65"/>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ndense val="0"/>
        <extend val="0"/>
        <color indexed="9"/>
      </font>
    </dxf>
    <dxf>
      <font>
        <condense val="0"/>
        <extend val="0"/>
        <color indexed="9"/>
      </font>
    </dxf>
    <dxf>
      <font>
        <color theme="0"/>
      </font>
      <fill>
        <patternFill patternType="none">
          <bgColor indexed="65"/>
        </patternFill>
      </fill>
    </dxf>
    <dxf>
      <font>
        <b/>
        <i val="0"/>
        <strike val="0"/>
        <condense val="0"/>
        <extend val="0"/>
        <color indexed="10"/>
      </font>
      <fill>
        <patternFill patternType="none">
          <bgColor indexed="65"/>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ndense val="0"/>
        <extend val="0"/>
        <color indexed="9"/>
      </font>
    </dxf>
    <dxf>
      <font>
        <condense val="0"/>
        <extend val="0"/>
        <color indexed="9"/>
      </font>
    </dxf>
    <dxf>
      <font>
        <color theme="0"/>
      </font>
      <fill>
        <patternFill patternType="none">
          <bgColor indexed="65"/>
        </patternFill>
      </fill>
    </dxf>
    <dxf>
      <font>
        <b/>
        <i val="0"/>
        <strike val="0"/>
        <condense val="0"/>
        <extend val="0"/>
        <color indexed="10"/>
      </font>
      <fill>
        <patternFill patternType="none">
          <bgColor indexed="65"/>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ndense val="0"/>
        <extend val="0"/>
        <color indexed="9"/>
      </font>
    </dxf>
    <dxf>
      <font>
        <condense val="0"/>
        <extend val="0"/>
        <color indexed="9"/>
      </font>
    </dxf>
    <dxf>
      <font>
        <color theme="0"/>
      </font>
      <fill>
        <patternFill patternType="none">
          <bgColor indexed="65"/>
        </patternFill>
      </fill>
    </dxf>
    <dxf>
      <font>
        <b/>
        <i val="0"/>
        <strike val="0"/>
        <condense val="0"/>
        <extend val="0"/>
        <color indexed="10"/>
      </font>
      <fill>
        <patternFill patternType="none">
          <bgColor indexed="65"/>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ndense val="0"/>
        <extend val="0"/>
        <color indexed="9"/>
      </font>
    </dxf>
    <dxf>
      <font>
        <condense val="0"/>
        <extend val="0"/>
        <color indexed="9"/>
      </font>
    </dxf>
    <dxf>
      <font>
        <color theme="0"/>
      </font>
      <fill>
        <patternFill patternType="none">
          <bgColor indexed="65"/>
        </patternFill>
      </fill>
    </dxf>
    <dxf>
      <font>
        <b/>
        <i val="0"/>
        <strike val="0"/>
        <condense val="0"/>
        <extend val="0"/>
        <color indexed="10"/>
      </font>
      <fill>
        <patternFill patternType="none">
          <bgColor indexed="65"/>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ndense val="0"/>
        <extend val="0"/>
        <color indexed="9"/>
      </font>
    </dxf>
    <dxf>
      <font>
        <condense val="0"/>
        <extend val="0"/>
        <color indexed="9"/>
      </font>
    </dxf>
    <dxf>
      <font>
        <color theme="0"/>
      </font>
      <fill>
        <patternFill patternType="none">
          <bgColor indexed="65"/>
        </patternFill>
      </fill>
    </dxf>
    <dxf>
      <font>
        <b/>
        <i val="0"/>
        <strike val="0"/>
        <condense val="0"/>
        <extend val="0"/>
        <color indexed="10"/>
      </font>
      <fill>
        <patternFill patternType="none">
          <bgColor indexed="65"/>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ndense val="0"/>
        <extend val="0"/>
        <color indexed="9"/>
      </font>
    </dxf>
    <dxf>
      <font>
        <condense val="0"/>
        <extend val="0"/>
        <color indexed="9"/>
      </font>
    </dxf>
    <dxf>
      <font>
        <color theme="0"/>
      </font>
      <fill>
        <patternFill patternType="none">
          <bgColor indexed="65"/>
        </patternFill>
      </fill>
    </dxf>
    <dxf>
      <font>
        <b/>
        <i val="0"/>
        <strike val="0"/>
        <condense val="0"/>
        <extend val="0"/>
        <color indexed="10"/>
      </font>
      <fill>
        <patternFill patternType="none">
          <bgColor indexed="65"/>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ndense val="0"/>
        <extend val="0"/>
        <color indexed="9"/>
      </font>
    </dxf>
    <dxf>
      <font>
        <color theme="0"/>
      </font>
      <fill>
        <patternFill patternType="none">
          <bgColor indexed="65"/>
        </patternFill>
      </fill>
    </dxf>
    <dxf>
      <font>
        <b/>
        <i val="0"/>
        <strike val="0"/>
        <condense val="0"/>
        <extend val="0"/>
        <color indexed="10"/>
      </font>
      <fill>
        <patternFill patternType="none">
          <bgColor indexed="65"/>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ndense val="0"/>
        <extend val="0"/>
        <color indexed="9"/>
      </font>
    </dxf>
    <dxf>
      <font>
        <condense val="0"/>
        <extend val="0"/>
        <color indexed="9"/>
      </font>
    </dxf>
    <dxf>
      <font>
        <color theme="0"/>
      </font>
      <fill>
        <patternFill patternType="none">
          <bgColor indexed="65"/>
        </patternFill>
      </fill>
    </dxf>
    <dxf>
      <font>
        <b/>
        <i val="0"/>
        <strike val="0"/>
        <condense val="0"/>
        <extend val="0"/>
        <color indexed="10"/>
      </font>
      <fill>
        <patternFill patternType="none">
          <bgColor indexed="65"/>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ndense val="0"/>
        <extend val="0"/>
        <color indexed="9"/>
      </font>
    </dxf>
    <dxf>
      <font>
        <condense val="0"/>
        <extend val="0"/>
        <color indexed="9"/>
      </font>
    </dxf>
  </dxfs>
  <tableStyles count="0" defaultTableStyle="TableStyleMedium9" defaultPivotStyle="PivotStyleLight16"/>
  <colors>
    <mruColors>
      <color rgb="FFFFFFCC"/>
      <color rgb="FFFFFFFF"/>
      <color rgb="FF0000CC"/>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352425</xdr:colOff>
      <xdr:row>3</xdr:row>
      <xdr:rowOff>28575</xdr:rowOff>
    </xdr:from>
    <xdr:to>
      <xdr:col>5</xdr:col>
      <xdr:colOff>352425</xdr:colOff>
      <xdr:row>28</xdr:row>
      <xdr:rowOff>142875</xdr:rowOff>
    </xdr:to>
    <xdr:sp macro="" textlink="">
      <xdr:nvSpPr>
        <xdr:cNvPr id="2" name="Rectangle 1">
          <a:extLst>
            <a:ext uri="{FF2B5EF4-FFF2-40B4-BE49-F238E27FC236}">
              <a16:creationId xmlns:a16="http://schemas.microsoft.com/office/drawing/2014/main" id="{00000000-0008-0000-0200-000002000000}"/>
            </a:ext>
          </a:extLst>
        </xdr:cNvPr>
        <xdr:cNvSpPr/>
      </xdr:nvSpPr>
      <xdr:spPr>
        <a:xfrm>
          <a:off x="657225" y="514350"/>
          <a:ext cx="6686550" cy="673417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0.bin"/><Relationship Id="rId1" Type="http://schemas.openxmlformats.org/officeDocument/2006/relationships/hyperlink" Target="http://web.uncg.edu/hrs/PolicyManuals/StaffManual/Section5/" TargetMode="External"/><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1.bin"/><Relationship Id="rId1" Type="http://schemas.openxmlformats.org/officeDocument/2006/relationships/hyperlink" Target="http://web.uncg.edu/hrs/PolicyManuals/StaffManual/Section5/" TargetMode="External"/><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2.bin"/><Relationship Id="rId1" Type="http://schemas.openxmlformats.org/officeDocument/2006/relationships/hyperlink" Target="http://web.uncg.edu/hrs/PolicyManuals/StaffManual/Section5/" TargetMode="External"/><Relationship Id="rId4"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13.bin"/><Relationship Id="rId1" Type="http://schemas.openxmlformats.org/officeDocument/2006/relationships/hyperlink" Target="http://web.uncg.edu/hrs/PolicyManuals/StaffManual/Section5/" TargetMode="External"/><Relationship Id="rId4" Type="http://schemas.openxmlformats.org/officeDocument/2006/relationships/comments" Target="../comments9.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14.bin"/><Relationship Id="rId1" Type="http://schemas.openxmlformats.org/officeDocument/2006/relationships/hyperlink" Target="http://web.uncg.edu/hrs/PolicyManuals/StaffManual/Section5/" TargetMode="External"/><Relationship Id="rId4"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15.bin"/><Relationship Id="rId1" Type="http://schemas.openxmlformats.org/officeDocument/2006/relationships/hyperlink" Target="http://web.uncg.edu/hrs/PolicyManuals/StaffManual/Section5/" TargetMode="External"/><Relationship Id="rId4" Type="http://schemas.openxmlformats.org/officeDocument/2006/relationships/comments" Target="../comments11.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printerSettings" Target="../printerSettings/printerSettings16.bin"/><Relationship Id="rId1" Type="http://schemas.openxmlformats.org/officeDocument/2006/relationships/hyperlink" Target="http://web.uncg.edu/hrs/PolicyManuals/StaffManual/Section5/" TargetMode="External"/><Relationship Id="rId4"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printerSettings" Target="../printerSettings/printerSettings17.bin"/><Relationship Id="rId1" Type="http://schemas.openxmlformats.org/officeDocument/2006/relationships/hyperlink" Target="http://web.uncg.edu/hrs/PolicyManuals/StaffManual/Section5/" TargetMode="External"/><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myapps.northcarolina.edu/hr/benefits-leave/leave-benefit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6.bin"/><Relationship Id="rId1" Type="http://schemas.openxmlformats.org/officeDocument/2006/relationships/hyperlink" Target="http://web.uncg.edu/hrs/PolicyManuals/StaffManual/Section5/" TargetMode="External"/><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7.bin"/><Relationship Id="rId1" Type="http://schemas.openxmlformats.org/officeDocument/2006/relationships/hyperlink" Target="http://web.uncg.edu/hrs/PolicyManuals/StaffManual/Section5/" TargetMode="External"/><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8.bin"/><Relationship Id="rId1" Type="http://schemas.openxmlformats.org/officeDocument/2006/relationships/hyperlink" Target="http://web.uncg.edu/hrs/PolicyManuals/StaffManual/Section5/" TargetMode="External"/><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9.bin"/><Relationship Id="rId1" Type="http://schemas.openxmlformats.org/officeDocument/2006/relationships/hyperlink" Target="http://web.uncg.edu/hrs/PolicyManuals/StaffManual/Section5/" TargetMode="External"/><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3:H36"/>
  <sheetViews>
    <sheetView workbookViewId="0">
      <selection activeCell="E4" sqref="E4"/>
    </sheetView>
  </sheetViews>
  <sheetFormatPr defaultRowHeight="12.75"/>
  <cols>
    <col min="2" max="2" width="15.85546875" bestFit="1" customWidth="1"/>
    <col min="3" max="3" width="10.140625" bestFit="1" customWidth="1"/>
    <col min="4" max="4" width="14" customWidth="1"/>
    <col min="5" max="5" width="10.140625" bestFit="1" customWidth="1"/>
    <col min="7" max="7" width="18.42578125" customWidth="1"/>
    <col min="8" max="8" width="22" customWidth="1"/>
  </cols>
  <sheetData>
    <row r="3" spans="2:6">
      <c r="B3" s="210" t="s">
        <v>0</v>
      </c>
      <c r="C3" s="210"/>
      <c r="D3" s="210"/>
      <c r="E3" s="210"/>
      <c r="F3" s="210"/>
    </row>
    <row r="4" spans="2:6">
      <c r="B4" s="41" t="s">
        <v>246</v>
      </c>
      <c r="C4" s="197">
        <v>45991</v>
      </c>
      <c r="D4" s="198"/>
      <c r="E4" s="197">
        <v>46025</v>
      </c>
      <c r="F4" s="198"/>
    </row>
    <row r="5" spans="2:6">
      <c r="B5" s="41" t="s">
        <v>247</v>
      </c>
      <c r="C5" s="197">
        <v>46026</v>
      </c>
      <c r="D5" s="198"/>
      <c r="E5" s="197">
        <v>46053</v>
      </c>
      <c r="F5" s="198"/>
    </row>
    <row r="6" spans="2:6">
      <c r="B6" s="41" t="s">
        <v>248</v>
      </c>
      <c r="C6" s="197">
        <v>46054</v>
      </c>
      <c r="D6" s="198"/>
      <c r="E6" s="197">
        <v>46081</v>
      </c>
      <c r="F6" s="198"/>
    </row>
    <row r="7" spans="2:6">
      <c r="B7" s="41" t="s">
        <v>249</v>
      </c>
      <c r="C7" s="197">
        <v>46082</v>
      </c>
      <c r="D7" s="198"/>
      <c r="E7" s="197">
        <v>46109</v>
      </c>
      <c r="F7" s="198"/>
    </row>
    <row r="8" spans="2:6">
      <c r="B8" s="41" t="s">
        <v>250</v>
      </c>
      <c r="C8" s="197">
        <v>46110</v>
      </c>
      <c r="D8" s="198"/>
      <c r="E8" s="197">
        <v>46144</v>
      </c>
      <c r="F8" s="198"/>
    </row>
    <row r="9" spans="2:6">
      <c r="B9" s="41" t="s">
        <v>251</v>
      </c>
      <c r="C9" s="197">
        <v>46145</v>
      </c>
      <c r="D9" s="198"/>
      <c r="E9" s="197">
        <v>46172</v>
      </c>
      <c r="F9" s="198"/>
    </row>
    <row r="10" spans="2:6">
      <c r="B10" s="41" t="s">
        <v>252</v>
      </c>
      <c r="C10" s="197">
        <v>46173</v>
      </c>
      <c r="D10" s="198"/>
      <c r="E10" s="197">
        <v>46200</v>
      </c>
      <c r="F10" s="198"/>
    </row>
    <row r="11" spans="2:6">
      <c r="B11" s="41" t="s">
        <v>253</v>
      </c>
      <c r="C11" s="197">
        <v>46201</v>
      </c>
      <c r="D11" s="198"/>
      <c r="E11" s="197">
        <v>46235</v>
      </c>
      <c r="F11" s="198"/>
    </row>
    <row r="12" spans="2:6">
      <c r="B12" s="41" t="s">
        <v>254</v>
      </c>
      <c r="C12" s="197">
        <v>46236</v>
      </c>
      <c r="D12" s="198"/>
      <c r="E12" s="197">
        <v>46263</v>
      </c>
      <c r="F12" s="198"/>
    </row>
    <row r="13" spans="2:6">
      <c r="B13" s="41" t="s">
        <v>255</v>
      </c>
      <c r="C13" s="197">
        <v>46264</v>
      </c>
      <c r="D13" s="198"/>
      <c r="E13" s="197">
        <v>46298</v>
      </c>
      <c r="F13" s="198"/>
    </row>
    <row r="14" spans="2:6">
      <c r="B14" s="41" t="s">
        <v>256</v>
      </c>
      <c r="C14" s="197">
        <v>46299</v>
      </c>
      <c r="D14" s="198"/>
      <c r="E14" s="197">
        <v>46326</v>
      </c>
      <c r="F14" s="198"/>
    </row>
    <row r="15" spans="2:6">
      <c r="B15" s="41" t="s">
        <v>257</v>
      </c>
      <c r="C15" s="197">
        <v>46327</v>
      </c>
      <c r="D15" s="198"/>
      <c r="E15" s="197">
        <v>46354</v>
      </c>
      <c r="F15" s="198"/>
    </row>
    <row r="17" spans="2:8">
      <c r="B17" s="210" t="s">
        <v>1</v>
      </c>
      <c r="C17" s="210"/>
      <c r="D17" s="210"/>
      <c r="F17" s="210" t="s">
        <v>2</v>
      </c>
      <c r="G17" s="210"/>
      <c r="H17" s="210"/>
    </row>
    <row r="18" spans="2:8">
      <c r="B18" s="16"/>
      <c r="C18" s="211"/>
      <c r="D18" s="212"/>
      <c r="F18" s="16"/>
      <c r="G18" s="213"/>
      <c r="H18" s="214"/>
    </row>
    <row r="19" spans="2:8">
      <c r="B19" s="16" t="s">
        <v>3</v>
      </c>
      <c r="C19" s="211" t="s">
        <v>4</v>
      </c>
      <c r="D19" s="212"/>
      <c r="F19" s="16" t="s">
        <v>5</v>
      </c>
      <c r="G19" s="213" t="s">
        <v>6</v>
      </c>
      <c r="H19" s="214"/>
    </row>
    <row r="20" spans="2:8">
      <c r="B20" s="16" t="s">
        <v>7</v>
      </c>
      <c r="C20" s="211" t="s">
        <v>8</v>
      </c>
      <c r="D20" s="212"/>
      <c r="F20" s="16" t="s">
        <v>9</v>
      </c>
      <c r="G20" s="213" t="s">
        <v>10</v>
      </c>
      <c r="H20" s="214"/>
    </row>
    <row r="21" spans="2:8">
      <c r="B21" s="16" t="s">
        <v>11</v>
      </c>
      <c r="C21" s="211" t="s">
        <v>12</v>
      </c>
      <c r="D21" s="212"/>
      <c r="F21" s="16"/>
      <c r="G21" s="213"/>
      <c r="H21" s="214"/>
    </row>
    <row r="22" spans="2:8">
      <c r="B22" s="16" t="s">
        <v>13</v>
      </c>
      <c r="C22" s="211" t="s">
        <v>14</v>
      </c>
      <c r="D22" s="212"/>
    </row>
    <row r="23" spans="2:8">
      <c r="B23" s="16" t="s">
        <v>15</v>
      </c>
      <c r="C23" s="211" t="s">
        <v>16</v>
      </c>
      <c r="D23" s="212"/>
    </row>
    <row r="24" spans="2:8">
      <c r="B24" s="16" t="s">
        <v>17</v>
      </c>
      <c r="C24" s="211" t="s">
        <v>18</v>
      </c>
      <c r="D24" s="212"/>
    </row>
    <row r="25" spans="2:8">
      <c r="B25" s="16" t="s">
        <v>19</v>
      </c>
      <c r="C25" s="211" t="s">
        <v>20</v>
      </c>
      <c r="D25" s="212"/>
    </row>
    <row r="26" spans="2:8">
      <c r="B26" s="16" t="s">
        <v>21</v>
      </c>
      <c r="C26" s="211" t="s">
        <v>22</v>
      </c>
      <c r="D26" s="212"/>
    </row>
    <row r="27" spans="2:8">
      <c r="B27" s="16" t="s">
        <v>23</v>
      </c>
      <c r="C27" s="211" t="s">
        <v>24</v>
      </c>
      <c r="D27" s="212"/>
    </row>
    <row r="28" spans="2:8">
      <c r="B28" s="16" t="s">
        <v>25</v>
      </c>
      <c r="C28" s="211" t="s">
        <v>26</v>
      </c>
      <c r="D28" s="212"/>
    </row>
    <row r="29" spans="2:8">
      <c r="B29" s="16" t="s">
        <v>243</v>
      </c>
      <c r="C29" s="211" t="s">
        <v>244</v>
      </c>
      <c r="D29" s="212"/>
    </row>
    <row r="30" spans="2:8">
      <c r="B30" s="199"/>
      <c r="C30" s="200"/>
      <c r="D30" s="200"/>
    </row>
    <row r="32" spans="2:8">
      <c r="B32" s="43" t="s">
        <v>27</v>
      </c>
      <c r="D32" s="43" t="s">
        <v>28</v>
      </c>
    </row>
    <row r="33" spans="2:4">
      <c r="B33" s="42"/>
      <c r="D33" s="42"/>
    </row>
    <row r="34" spans="2:4">
      <c r="B34" s="42">
        <v>10</v>
      </c>
      <c r="D34" s="42">
        <v>94</v>
      </c>
    </row>
    <row r="35" spans="2:4">
      <c r="B35" s="42"/>
      <c r="D35" s="42">
        <v>2</v>
      </c>
    </row>
    <row r="36" spans="2:4">
      <c r="B36" s="42"/>
      <c r="D36" s="42">
        <v>3</v>
      </c>
    </row>
  </sheetData>
  <sheetProtection selectLockedCells="1" selectUnlockedCells="1"/>
  <mergeCells count="19">
    <mergeCell ref="G20:H20"/>
    <mergeCell ref="C29:D29"/>
    <mergeCell ref="C24:D24"/>
    <mergeCell ref="C26:D26"/>
    <mergeCell ref="G21:H21"/>
    <mergeCell ref="C25:D25"/>
    <mergeCell ref="C27:D27"/>
    <mergeCell ref="C22:D22"/>
    <mergeCell ref="C21:D21"/>
    <mergeCell ref="C20:D20"/>
    <mergeCell ref="C23:D23"/>
    <mergeCell ref="C28:D28"/>
    <mergeCell ref="B3:F3"/>
    <mergeCell ref="B17:D17"/>
    <mergeCell ref="C18:D18"/>
    <mergeCell ref="C19:D19"/>
    <mergeCell ref="F17:H17"/>
    <mergeCell ref="G18:H18"/>
    <mergeCell ref="G19:H19"/>
  </mergeCell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73340-4981-4FCE-9711-A32320773297}">
  <sheetPr>
    <tabColor theme="3" tint="0.79998168889431442"/>
  </sheetPr>
  <dimension ref="A2:AP63"/>
  <sheetViews>
    <sheetView showGridLines="0" zoomScale="90" zoomScaleNormal="90" zoomScalePageLayoutView="115" workbookViewId="0">
      <selection activeCell="G31" sqref="G31"/>
    </sheetView>
  </sheetViews>
  <sheetFormatPr defaultColWidth="7.42578125" defaultRowHeight="12.75"/>
  <cols>
    <col min="1" max="2" width="7.42578125" style="2" customWidth="1"/>
    <col min="3" max="3" width="8.140625" style="2" customWidth="1"/>
    <col min="4" max="6" width="8.42578125" style="2" customWidth="1"/>
    <col min="7" max="7" width="7.5703125" style="2" customWidth="1"/>
    <col min="8" max="8" width="8.140625" style="2" customWidth="1"/>
    <col min="9" max="9" width="8.85546875" style="2" customWidth="1"/>
    <col min="10" max="10" width="8.5703125" style="2" customWidth="1"/>
    <col min="11" max="11" width="7.140625" style="2" customWidth="1"/>
    <col min="12" max="12" width="6.5703125" style="2" customWidth="1"/>
    <col min="13" max="13" width="6.140625" style="2" customWidth="1"/>
    <col min="14" max="14" width="6.85546875" style="2" customWidth="1"/>
    <col min="15" max="15" width="5.7109375" style="2" customWidth="1"/>
    <col min="16" max="16" width="6.42578125" style="2" customWidth="1"/>
    <col min="17" max="17" width="6.140625" style="2" bestFit="1" customWidth="1"/>
    <col min="18" max="18" width="8.85546875" style="2" bestFit="1" customWidth="1"/>
    <col min="19" max="19" width="2.5703125" style="2" customWidth="1"/>
    <col min="20" max="21" width="6" style="2" customWidth="1"/>
    <col min="22" max="22" width="7.85546875" style="2" bestFit="1" customWidth="1"/>
    <col min="23" max="24" width="2.140625" style="2" customWidth="1"/>
    <col min="25" max="25" width="7.85546875" style="2" customWidth="1"/>
    <col min="26" max="26" width="7.42578125" style="2" customWidth="1"/>
    <col min="27" max="27" width="3.85546875" style="2" customWidth="1"/>
    <col min="28" max="28" width="17.42578125" style="2" customWidth="1"/>
    <col min="29" max="29" width="2.85546875" style="2" customWidth="1"/>
    <col min="30" max="31" width="7.42578125" style="2" customWidth="1"/>
    <col min="32" max="32" width="10" style="2" customWidth="1"/>
    <col min="33" max="33" width="2.5703125" style="2" customWidth="1"/>
    <col min="34" max="34" width="4.7109375" style="2" hidden="1" customWidth="1"/>
    <col min="35" max="35" width="4" style="2" hidden="1" customWidth="1"/>
    <col min="36" max="36" width="14.28515625" style="2" hidden="1" customWidth="1"/>
    <col min="37" max="37" width="8" style="2" hidden="1" customWidth="1"/>
    <col min="38" max="39" width="8.5703125" style="2" hidden="1" customWidth="1"/>
    <col min="40" max="40" width="7.42578125" style="2" hidden="1" customWidth="1"/>
    <col min="41" max="41" width="3.42578125" style="2" hidden="1" customWidth="1"/>
    <col min="42" max="42" width="7.42578125" style="2" hidden="1" customWidth="1"/>
    <col min="43" max="43" width="7.42578125" style="2" customWidth="1"/>
    <col min="44" max="16384" width="7.42578125" style="2"/>
  </cols>
  <sheetData>
    <row r="2" spans="1:42" ht="13.5" thickBot="1">
      <c r="G2" s="1"/>
      <c r="H2" s="1"/>
      <c r="I2" s="54"/>
      <c r="J2" s="17"/>
      <c r="N2" s="53"/>
      <c r="O2" s="53"/>
      <c r="P2" s="53"/>
      <c r="Q2" s="1"/>
      <c r="S2" s="1"/>
      <c r="Y2" s="325" t="s">
        <v>155</v>
      </c>
      <c r="Z2" s="325"/>
      <c r="AA2" s="325"/>
      <c r="AB2" s="325"/>
      <c r="AC2" s="6"/>
      <c r="AD2" s="325" t="s">
        <v>147</v>
      </c>
      <c r="AE2" s="325"/>
      <c r="AF2" s="325"/>
      <c r="AG2" s="6"/>
      <c r="AH2" s="6"/>
      <c r="AI2" s="31"/>
      <c r="AJ2" s="32"/>
      <c r="AK2" s="33"/>
      <c r="AL2" s="33"/>
      <c r="AM2" s="33"/>
      <c r="AN2" s="34"/>
      <c r="AO2" s="133"/>
    </row>
    <row r="3" spans="1:42" ht="13.5" thickTop="1">
      <c r="A3" s="282" t="s">
        <v>156</v>
      </c>
      <c r="B3" s="282"/>
      <c r="C3" s="283" t="s">
        <v>157</v>
      </c>
      <c r="D3" s="284"/>
      <c r="E3" s="284"/>
      <c r="F3" s="284"/>
      <c r="G3" s="284"/>
      <c r="H3" s="285"/>
      <c r="I3" s="286" t="s">
        <v>158</v>
      </c>
      <c r="J3" s="287"/>
      <c r="K3" s="288" t="s">
        <v>109</v>
      </c>
      <c r="L3" s="289"/>
      <c r="M3" s="289"/>
      <c r="N3" s="289"/>
      <c r="O3" s="289"/>
      <c r="P3" s="289"/>
      <c r="Q3" s="289"/>
      <c r="R3" s="290"/>
      <c r="S3" s="18"/>
      <c r="T3" s="268" t="s">
        <v>98</v>
      </c>
      <c r="U3" s="269"/>
      <c r="V3" s="270"/>
      <c r="Y3" s="321" t="str">
        <f>'Timesheet Setup'!G7</f>
        <v xml:space="preserve">Spiro </v>
      </c>
      <c r="Z3" s="322"/>
      <c r="AA3" s="322"/>
      <c r="AB3" s="323"/>
      <c r="AD3" s="321">
        <f>'Timesheet Setup'!G9</f>
        <v>123456789</v>
      </c>
      <c r="AE3" s="322"/>
      <c r="AF3" s="323"/>
      <c r="AI3" s="31"/>
      <c r="AJ3" s="23" t="s">
        <v>156</v>
      </c>
      <c r="AK3" s="271" t="s">
        <v>159</v>
      </c>
      <c r="AL3" s="291"/>
      <c r="AM3" s="291"/>
      <c r="AN3" s="273"/>
      <c r="AO3" s="133"/>
    </row>
    <row r="4" spans="1:42">
      <c r="A4" s="23" t="s">
        <v>160</v>
      </c>
      <c r="B4" s="24" t="s">
        <v>161</v>
      </c>
      <c r="C4" s="23" t="s">
        <v>162</v>
      </c>
      <c r="D4" s="23" t="s">
        <v>78</v>
      </c>
      <c r="E4" s="23" t="s">
        <v>81</v>
      </c>
      <c r="F4" s="23" t="s">
        <v>84</v>
      </c>
      <c r="G4" s="271" t="s">
        <v>163</v>
      </c>
      <c r="H4" s="272"/>
      <c r="I4" s="93" t="s">
        <v>92</v>
      </c>
      <c r="J4" s="92" t="s">
        <v>95</v>
      </c>
      <c r="K4" s="23" t="s">
        <v>110</v>
      </c>
      <c r="L4" s="130" t="s">
        <v>113</v>
      </c>
      <c r="M4" s="23" t="s">
        <v>116</v>
      </c>
      <c r="N4" s="23" t="s">
        <v>119</v>
      </c>
      <c r="O4" s="23" t="s">
        <v>122</v>
      </c>
      <c r="P4" s="23" t="s">
        <v>125</v>
      </c>
      <c r="Q4" s="271" t="s">
        <v>163</v>
      </c>
      <c r="R4" s="273"/>
      <c r="S4" s="1"/>
      <c r="T4" s="55" t="s">
        <v>102</v>
      </c>
      <c r="U4" s="98" t="s">
        <v>99</v>
      </c>
      <c r="V4" s="132" t="s">
        <v>105</v>
      </c>
      <c r="Y4" s="320" t="s">
        <v>148</v>
      </c>
      <c r="Z4" s="320"/>
      <c r="AA4" s="320"/>
      <c r="AB4" s="320"/>
      <c r="AC4" s="7"/>
      <c r="AD4" s="20" t="s">
        <v>149</v>
      </c>
      <c r="AE4" s="20" t="s">
        <v>78</v>
      </c>
      <c r="AF4" s="20" t="s">
        <v>84</v>
      </c>
      <c r="AI4" s="31"/>
      <c r="AJ4" s="23" t="s">
        <v>160</v>
      </c>
      <c r="AK4" s="23" t="s">
        <v>164</v>
      </c>
      <c r="AL4" s="23" t="s">
        <v>165</v>
      </c>
      <c r="AM4" s="23" t="s">
        <v>102</v>
      </c>
      <c r="AN4" s="23" t="s">
        <v>81</v>
      </c>
      <c r="AO4" s="133"/>
    </row>
    <row r="5" spans="1:42">
      <c r="A5" s="22" t="s">
        <v>166</v>
      </c>
      <c r="B5" s="25">
        <f>IF(WEEKDAY(AB7)=1,AB7,0)</f>
        <v>46110</v>
      </c>
      <c r="C5" s="26"/>
      <c r="D5" s="48"/>
      <c r="E5" s="48"/>
      <c r="F5" s="48"/>
      <c r="G5" s="48"/>
      <c r="H5" s="48"/>
      <c r="I5" s="56"/>
      <c r="J5" s="51"/>
      <c r="K5" s="48"/>
      <c r="L5" s="49"/>
      <c r="M5" s="48"/>
      <c r="N5" s="48"/>
      <c r="O5" s="48"/>
      <c r="P5" s="48"/>
      <c r="Q5" s="48"/>
      <c r="R5" s="50"/>
      <c r="S5" s="3"/>
      <c r="T5" s="56"/>
      <c r="U5" s="99"/>
      <c r="V5" s="97"/>
      <c r="Y5" s="321">
        <f>'Timesheet Setup'!G11</f>
        <v>58401</v>
      </c>
      <c r="Z5" s="322"/>
      <c r="AA5" s="322"/>
      <c r="AB5" s="323"/>
      <c r="AD5" s="82">
        <f>'Timesheet Setup'!G13</f>
        <v>1</v>
      </c>
      <c r="AE5" s="82">
        <f>'Timesheet Setup'!G15</f>
        <v>0</v>
      </c>
      <c r="AF5" s="82">
        <f>'Timesheet Setup'!G17</f>
        <v>0</v>
      </c>
      <c r="AI5" s="35"/>
      <c r="AJ5" s="22" t="s">
        <v>166</v>
      </c>
      <c r="AK5" s="27">
        <f t="shared" ref="AK5:AK11" si="0">I5</f>
        <v>0</v>
      </c>
      <c r="AL5" s="27">
        <f t="shared" ref="AL5:AL11" si="1">K5</f>
        <v>0</v>
      </c>
      <c r="AM5" s="27">
        <f t="shared" ref="AM5:AM11" si="2">IF($U$12&gt;0,T5,0)</f>
        <v>0</v>
      </c>
      <c r="AN5" s="27">
        <f t="shared" ref="AN5:AN11" si="3">IF(E5&gt;8,8,E5)</f>
        <v>0</v>
      </c>
      <c r="AO5" s="133"/>
    </row>
    <row r="6" spans="1:42">
      <c r="A6" s="22" t="s">
        <v>167</v>
      </c>
      <c r="B6" s="25">
        <f>IF(WEEKDAY($AB$7)=2,$AB$7,IF(B5&lt;&gt;0,B5+1,0))</f>
        <v>46111</v>
      </c>
      <c r="C6" s="26"/>
      <c r="D6" s="48"/>
      <c r="E6" s="48"/>
      <c r="F6" s="48"/>
      <c r="G6" s="48"/>
      <c r="H6" s="48"/>
      <c r="I6" s="56"/>
      <c r="J6" s="51"/>
      <c r="K6" s="48"/>
      <c r="L6" s="49"/>
      <c r="M6" s="48"/>
      <c r="N6" s="48"/>
      <c r="O6" s="48"/>
      <c r="P6" s="48"/>
      <c r="Q6" s="48"/>
      <c r="R6" s="50"/>
      <c r="S6" s="3"/>
      <c r="T6" s="56"/>
      <c r="U6" s="99"/>
      <c r="V6" s="97"/>
      <c r="Y6" s="324" t="s">
        <v>168</v>
      </c>
      <c r="Z6" s="324"/>
      <c r="AB6" s="325" t="s">
        <v>169</v>
      </c>
      <c r="AC6" s="325"/>
      <c r="AE6" s="325" t="s">
        <v>170</v>
      </c>
      <c r="AF6" s="325"/>
      <c r="AI6" s="35"/>
      <c r="AJ6" s="22" t="s">
        <v>167</v>
      </c>
      <c r="AK6" s="27">
        <f t="shared" si="0"/>
        <v>0</v>
      </c>
      <c r="AL6" s="27">
        <f t="shared" si="1"/>
        <v>0</v>
      </c>
      <c r="AM6" s="27">
        <f t="shared" si="2"/>
        <v>0</v>
      </c>
      <c r="AN6" s="27">
        <f t="shared" si="3"/>
        <v>0</v>
      </c>
      <c r="AO6" s="133"/>
    </row>
    <row r="7" spans="1:42">
      <c r="A7" s="22" t="s">
        <v>171</v>
      </c>
      <c r="B7" s="25">
        <f>IF(WEEKDAY($AB$7)=3,$AB$7,IF(B6&lt;&gt;0,B6+1,0))</f>
        <v>46112</v>
      </c>
      <c r="C7" s="26"/>
      <c r="D7" s="48"/>
      <c r="E7" s="48"/>
      <c r="F7" s="48"/>
      <c r="G7" s="48"/>
      <c r="H7" s="48"/>
      <c r="I7" s="56"/>
      <c r="J7" s="51"/>
      <c r="K7" s="48"/>
      <c r="L7" s="49"/>
      <c r="M7" s="48"/>
      <c r="N7" s="48"/>
      <c r="O7" s="48"/>
      <c r="P7" s="48"/>
      <c r="Q7" s="48"/>
      <c r="R7" s="50"/>
      <c r="S7" s="3"/>
      <c r="T7" s="56"/>
      <c r="U7" s="99"/>
      <c r="V7" s="97"/>
      <c r="Y7" s="326" t="s">
        <v>250</v>
      </c>
      <c r="Z7" s="327"/>
      <c r="AB7" s="328">
        <f>VLOOKUP(Y7,Validation!B4:F15,2,FALSE)</f>
        <v>46110</v>
      </c>
      <c r="AC7" s="329"/>
      <c r="AE7" s="328">
        <f>VLOOKUP(Y7,Validation!B4:F15,4,FALSE)</f>
        <v>46144</v>
      </c>
      <c r="AF7" s="329"/>
      <c r="AI7" s="35"/>
      <c r="AJ7" s="22" t="s">
        <v>171</v>
      </c>
      <c r="AK7" s="27">
        <f t="shared" si="0"/>
        <v>0</v>
      </c>
      <c r="AL7" s="27">
        <f t="shared" si="1"/>
        <v>0</v>
      </c>
      <c r="AM7" s="27">
        <f t="shared" si="2"/>
        <v>0</v>
      </c>
      <c r="AN7" s="27">
        <f t="shared" si="3"/>
        <v>0</v>
      </c>
      <c r="AO7" s="133"/>
    </row>
    <row r="8" spans="1:42" ht="13.5" thickBot="1">
      <c r="A8" s="22" t="s">
        <v>172</v>
      </c>
      <c r="B8" s="25">
        <f>IF(WEEKDAY($AB$7)=4,$AB$7,IF(B7&lt;&gt;0,B7+1,0))</f>
        <v>46113</v>
      </c>
      <c r="C8" s="26"/>
      <c r="D8" s="48"/>
      <c r="E8" s="48"/>
      <c r="F8" s="48"/>
      <c r="G8" s="48"/>
      <c r="H8" s="48"/>
      <c r="I8" s="56"/>
      <c r="J8" s="51"/>
      <c r="K8" s="48"/>
      <c r="L8" s="49"/>
      <c r="M8" s="48"/>
      <c r="N8" s="48"/>
      <c r="O8" s="48"/>
      <c r="P8" s="48"/>
      <c r="Q8" s="48"/>
      <c r="R8" s="50"/>
      <c r="S8" s="3"/>
      <c r="T8" s="56"/>
      <c r="U8" s="99"/>
      <c r="V8" s="97"/>
      <c r="AI8" s="36"/>
      <c r="AJ8" s="22" t="s">
        <v>172</v>
      </c>
      <c r="AK8" s="27">
        <f t="shared" si="0"/>
        <v>0</v>
      </c>
      <c r="AL8" s="27">
        <f t="shared" si="1"/>
        <v>0</v>
      </c>
      <c r="AM8" s="27">
        <f t="shared" si="2"/>
        <v>0</v>
      </c>
      <c r="AN8" s="27">
        <f t="shared" si="3"/>
        <v>0</v>
      </c>
      <c r="AO8" s="133"/>
    </row>
    <row r="9" spans="1:42" ht="13.5" thickTop="1">
      <c r="A9" s="22" t="s">
        <v>173</v>
      </c>
      <c r="B9" s="25">
        <f>IF(WEEKDAY($AB$7)=5,$AB$7,IF(B8&lt;&gt;0,B8+1,0))</f>
        <v>46114</v>
      </c>
      <c r="C9" s="26"/>
      <c r="D9" s="48"/>
      <c r="E9" s="48"/>
      <c r="F9" s="48"/>
      <c r="G9" s="48"/>
      <c r="H9" s="48"/>
      <c r="I9" s="56"/>
      <c r="J9" s="51"/>
      <c r="K9" s="48"/>
      <c r="L9" s="49"/>
      <c r="M9" s="48"/>
      <c r="N9" s="48"/>
      <c r="O9" s="48"/>
      <c r="P9" s="48"/>
      <c r="Q9" s="48"/>
      <c r="R9" s="50"/>
      <c r="S9" s="3"/>
      <c r="T9" s="56"/>
      <c r="U9" s="99"/>
      <c r="V9" s="97"/>
      <c r="X9" s="1"/>
      <c r="Y9" s="314" t="s">
        <v>174</v>
      </c>
      <c r="Z9" s="315"/>
      <c r="AA9" s="315"/>
      <c r="AB9" s="316"/>
      <c r="AC9" s="85"/>
      <c r="AD9" s="317" t="s">
        <v>98</v>
      </c>
      <c r="AE9" s="318"/>
      <c r="AF9" s="319"/>
      <c r="AG9" s="4"/>
      <c r="AI9" s="35"/>
      <c r="AJ9" s="22" t="s">
        <v>173</v>
      </c>
      <c r="AK9" s="27">
        <f t="shared" si="0"/>
        <v>0</v>
      </c>
      <c r="AL9" s="27">
        <f t="shared" si="1"/>
        <v>0</v>
      </c>
      <c r="AM9" s="27">
        <f t="shared" si="2"/>
        <v>0</v>
      </c>
      <c r="AN9" s="27">
        <f t="shared" si="3"/>
        <v>0</v>
      </c>
      <c r="AO9" s="133"/>
    </row>
    <row r="10" spans="1:42">
      <c r="A10" s="22" t="s">
        <v>175</v>
      </c>
      <c r="B10" s="25">
        <f>IF(WEEKDAY($AB$7)=6,$AB$7,IF(B9&lt;&gt;0,B9+1,0))</f>
        <v>46115</v>
      </c>
      <c r="C10" s="26"/>
      <c r="D10" s="48"/>
      <c r="E10" s="48"/>
      <c r="F10" s="48"/>
      <c r="G10" s="48"/>
      <c r="H10" s="48"/>
      <c r="I10" s="56"/>
      <c r="J10" s="51"/>
      <c r="K10" s="48"/>
      <c r="L10" s="49"/>
      <c r="M10" s="48"/>
      <c r="N10" s="48"/>
      <c r="O10" s="48"/>
      <c r="P10" s="48"/>
      <c r="Q10" s="48"/>
      <c r="R10" s="50"/>
      <c r="S10" s="3"/>
      <c r="T10" s="56"/>
      <c r="U10" s="99"/>
      <c r="V10" s="97"/>
      <c r="X10" s="18"/>
      <c r="Y10" s="312" t="s">
        <v>176</v>
      </c>
      <c r="Z10" s="313"/>
      <c r="AA10" s="313"/>
      <c r="AB10" s="45">
        <f>April!AB14</f>
        <v>0</v>
      </c>
      <c r="AC10" s="86"/>
      <c r="AD10" s="312" t="s">
        <v>177</v>
      </c>
      <c r="AE10" s="313"/>
      <c r="AF10" s="45">
        <f>April!AF14</f>
        <v>0</v>
      </c>
      <c r="AG10" s="4"/>
      <c r="AI10" s="37"/>
      <c r="AJ10" s="22" t="s">
        <v>175</v>
      </c>
      <c r="AK10" s="27">
        <f t="shared" si="0"/>
        <v>0</v>
      </c>
      <c r="AL10" s="27">
        <f t="shared" si="1"/>
        <v>0</v>
      </c>
      <c r="AM10" s="27">
        <f t="shared" si="2"/>
        <v>0</v>
      </c>
      <c r="AN10" s="27">
        <f t="shared" si="3"/>
        <v>0</v>
      </c>
      <c r="AO10" s="133"/>
    </row>
    <row r="11" spans="1:42">
      <c r="A11" s="22" t="s">
        <v>178</v>
      </c>
      <c r="B11" s="25">
        <f>IF(WEEKDAY($AB$7)=7,$AB$7,IF(B10&lt;&gt;0,B10+1,0))</f>
        <v>46116</v>
      </c>
      <c r="C11" s="26"/>
      <c r="D11" s="48"/>
      <c r="E11" s="48"/>
      <c r="F11" s="48"/>
      <c r="G11" s="48"/>
      <c r="H11" s="48"/>
      <c r="I11" s="56"/>
      <c r="J11" s="51"/>
      <c r="K11" s="48"/>
      <c r="L11" s="49"/>
      <c r="M11" s="48"/>
      <c r="N11" s="48"/>
      <c r="O11" s="48"/>
      <c r="P11" s="48"/>
      <c r="Q11" s="48"/>
      <c r="R11" s="50"/>
      <c r="S11" s="3"/>
      <c r="T11" s="56"/>
      <c r="U11" s="99"/>
      <c r="V11" s="97"/>
      <c r="X11" s="1"/>
      <c r="Y11" s="308" t="s">
        <v>179</v>
      </c>
      <c r="Z11" s="309"/>
      <c r="AA11" s="309"/>
      <c r="AB11" s="45">
        <f>AE22</f>
        <v>0</v>
      </c>
      <c r="AC11" s="87"/>
      <c r="AD11" s="308" t="s">
        <v>180</v>
      </c>
      <c r="AE11" s="309"/>
      <c r="AF11" s="84">
        <f>AE38</f>
        <v>0</v>
      </c>
      <c r="AG11" s="4"/>
      <c r="AI11" s="35"/>
      <c r="AJ11" s="22" t="s">
        <v>178</v>
      </c>
      <c r="AK11" s="27">
        <f t="shared" si="0"/>
        <v>0</v>
      </c>
      <c r="AL11" s="27">
        <f t="shared" si="1"/>
        <v>0</v>
      </c>
      <c r="AM11" s="27">
        <f t="shared" si="2"/>
        <v>0</v>
      </c>
      <c r="AN11" s="27">
        <f t="shared" si="3"/>
        <v>0</v>
      </c>
      <c r="AO11" s="133"/>
      <c r="AP11" s="1"/>
    </row>
    <row r="12" spans="1:42">
      <c r="A12" s="131" t="s">
        <v>181</v>
      </c>
      <c r="B12" s="28"/>
      <c r="C12" s="29">
        <f t="shared" ref="C12:Q12" si="4">SUMIF($B5:$B11,"&lt;&gt;0",C5:C11)</f>
        <v>0</v>
      </c>
      <c r="D12" s="29">
        <f t="shared" si="4"/>
        <v>0</v>
      </c>
      <c r="E12" s="29">
        <f t="shared" si="4"/>
        <v>0</v>
      </c>
      <c r="F12" s="29">
        <f t="shared" si="4"/>
        <v>0</v>
      </c>
      <c r="G12" s="29"/>
      <c r="H12" s="29"/>
      <c r="I12" s="47">
        <f>SUMIF($B5:$B11,"&lt;&gt;0",I5:I11)</f>
        <v>0</v>
      </c>
      <c r="J12" s="47">
        <f t="shared" si="4"/>
        <v>0</v>
      </c>
      <c r="K12" s="29">
        <f t="shared" si="4"/>
        <v>0</v>
      </c>
      <c r="L12" s="46">
        <f t="shared" si="4"/>
        <v>0</v>
      </c>
      <c r="M12" s="29">
        <f t="shared" si="4"/>
        <v>0</v>
      </c>
      <c r="N12" s="29">
        <f t="shared" si="4"/>
        <v>0</v>
      </c>
      <c r="O12" s="29">
        <f t="shared" si="4"/>
        <v>0</v>
      </c>
      <c r="P12" s="29">
        <f t="shared" si="4"/>
        <v>0</v>
      </c>
      <c r="Q12" s="29">
        <f t="shared" si="4"/>
        <v>0</v>
      </c>
      <c r="R12" s="29"/>
      <c r="S12" s="3"/>
      <c r="T12" s="57">
        <f>SUMIF($B5:$B11,"&lt;&gt;0",T5:T11)</f>
        <v>0</v>
      </c>
      <c r="U12" s="100">
        <f>SUMIF($B5:$B11,"&lt;&gt;0",U5:U11)</f>
        <v>0</v>
      </c>
      <c r="V12" s="100">
        <f>SUMIF($B5:$B11,"&lt;&gt;0",V5:V11)</f>
        <v>0</v>
      </c>
      <c r="W12" s="1"/>
      <c r="X12" s="3"/>
      <c r="Y12" s="308" t="s">
        <v>182</v>
      </c>
      <c r="Z12" s="309"/>
      <c r="AA12" s="309"/>
      <c r="AB12" s="45">
        <f>AE21</f>
        <v>0</v>
      </c>
      <c r="AC12" s="85"/>
      <c r="AD12" s="308" t="s">
        <v>183</v>
      </c>
      <c r="AE12" s="309"/>
      <c r="AF12" s="84">
        <f>AE39</f>
        <v>0</v>
      </c>
      <c r="AH12" s="4"/>
      <c r="AI12" s="35"/>
      <c r="AJ12" s="22" t="s">
        <v>181</v>
      </c>
      <c r="AK12" s="94">
        <f>SUM(AK5:AK11)</f>
        <v>0</v>
      </c>
      <c r="AL12" s="94">
        <f t="shared" ref="AL12:AN12" si="5">SUM(AL5:AL11)</f>
        <v>0</v>
      </c>
      <c r="AM12" s="94">
        <f t="shared" si="5"/>
        <v>0</v>
      </c>
      <c r="AN12" s="94">
        <f t="shared" si="5"/>
        <v>0</v>
      </c>
      <c r="AO12" s="133"/>
    </row>
    <row r="13" spans="1:42" ht="13.5" thickBot="1">
      <c r="S13" s="3"/>
      <c r="T13" s="18"/>
      <c r="U13" s="18"/>
      <c r="V13" s="18"/>
      <c r="W13" s="18"/>
      <c r="Y13" s="308" t="s">
        <v>184</v>
      </c>
      <c r="Z13" s="309"/>
      <c r="AA13" s="309"/>
      <c r="AB13" s="84">
        <f>AE23</f>
        <v>0</v>
      </c>
      <c r="AC13" s="87"/>
      <c r="AD13" s="310" t="s">
        <v>105</v>
      </c>
      <c r="AE13" s="311"/>
      <c r="AF13" s="84">
        <f>AF47</f>
        <v>0</v>
      </c>
      <c r="AH13" s="4"/>
      <c r="AI13" s="35"/>
      <c r="AJ13" s="34"/>
      <c r="AK13" s="38"/>
      <c r="AL13" s="38"/>
      <c r="AM13" s="38"/>
      <c r="AN13" s="34"/>
      <c r="AO13" s="133"/>
    </row>
    <row r="14" spans="1:42" ht="14.25" thickTop="1" thickBot="1">
      <c r="A14" s="282" t="s">
        <v>185</v>
      </c>
      <c r="B14" s="282"/>
      <c r="C14" s="283" t="s">
        <v>157</v>
      </c>
      <c r="D14" s="284"/>
      <c r="E14" s="284"/>
      <c r="F14" s="284"/>
      <c r="G14" s="284"/>
      <c r="H14" s="285"/>
      <c r="I14" s="286" t="s">
        <v>158</v>
      </c>
      <c r="J14" s="287"/>
      <c r="K14" s="288" t="s">
        <v>109</v>
      </c>
      <c r="L14" s="289"/>
      <c r="M14" s="289"/>
      <c r="N14" s="289"/>
      <c r="O14" s="289"/>
      <c r="P14" s="289"/>
      <c r="Q14" s="289"/>
      <c r="R14" s="290"/>
      <c r="S14" s="1"/>
      <c r="T14" s="268" t="s">
        <v>98</v>
      </c>
      <c r="U14" s="269"/>
      <c r="V14" s="270"/>
      <c r="W14" s="1"/>
      <c r="X14" s="3"/>
      <c r="Y14" s="304" t="s">
        <v>186</v>
      </c>
      <c r="Z14" s="305"/>
      <c r="AA14" s="305"/>
      <c r="AB14" s="177">
        <f>SUM(AB10+AB11+AB12-AB13)</f>
        <v>0</v>
      </c>
      <c r="AC14" s="87"/>
      <c r="AD14" s="306" t="s">
        <v>187</v>
      </c>
      <c r="AE14" s="307"/>
      <c r="AF14" s="89">
        <f>(AF10+AF11)-(AF12+AF13)</f>
        <v>0</v>
      </c>
      <c r="AH14" s="4"/>
      <c r="AI14" s="35"/>
      <c r="AJ14" s="34"/>
      <c r="AK14" s="38"/>
      <c r="AL14" s="38"/>
      <c r="AM14" s="38"/>
      <c r="AN14" s="34"/>
      <c r="AO14" s="133"/>
    </row>
    <row r="15" spans="1:42" ht="14.25" thickTop="1" thickBot="1">
      <c r="A15" s="23" t="s">
        <v>160</v>
      </c>
      <c r="B15" s="24" t="s">
        <v>161</v>
      </c>
      <c r="C15" s="23" t="s">
        <v>162</v>
      </c>
      <c r="D15" s="23" t="s">
        <v>78</v>
      </c>
      <c r="E15" s="23" t="s">
        <v>81</v>
      </c>
      <c r="F15" s="23" t="s">
        <v>84</v>
      </c>
      <c r="G15" s="271" t="s">
        <v>163</v>
      </c>
      <c r="H15" s="272"/>
      <c r="I15" s="93" t="s">
        <v>92</v>
      </c>
      <c r="J15" s="92" t="s">
        <v>95</v>
      </c>
      <c r="K15" s="23" t="s">
        <v>110</v>
      </c>
      <c r="L15" s="130" t="s">
        <v>113</v>
      </c>
      <c r="M15" s="23" t="s">
        <v>116</v>
      </c>
      <c r="N15" s="23" t="s">
        <v>119</v>
      </c>
      <c r="O15" s="23" t="s">
        <v>122</v>
      </c>
      <c r="P15" s="23" t="s">
        <v>125</v>
      </c>
      <c r="Q15" s="271" t="s">
        <v>163</v>
      </c>
      <c r="R15" s="273"/>
      <c r="S15" s="1"/>
      <c r="T15" s="55" t="s">
        <v>102</v>
      </c>
      <c r="U15" s="98" t="s">
        <v>99</v>
      </c>
      <c r="V15" s="132" t="s">
        <v>105</v>
      </c>
      <c r="W15" s="3"/>
      <c r="X15" s="3"/>
      <c r="AG15" s="19"/>
      <c r="AI15" s="35"/>
      <c r="AJ15" s="23" t="s">
        <v>185</v>
      </c>
      <c r="AK15" s="271" t="s">
        <v>159</v>
      </c>
      <c r="AL15" s="291"/>
      <c r="AM15" s="291"/>
      <c r="AN15" s="273"/>
      <c r="AO15" s="133"/>
    </row>
    <row r="16" spans="1:42" ht="15.75" thickTop="1">
      <c r="A16" s="22" t="s">
        <v>166</v>
      </c>
      <c r="B16" s="25">
        <f>IF(B11&lt;&gt;0,IF(SUM(B11+1)&gt;$AE$7,0, SUM(B11+1)),0)</f>
        <v>46117</v>
      </c>
      <c r="C16" s="26"/>
      <c r="D16" s="48"/>
      <c r="E16" s="48"/>
      <c r="F16" s="48"/>
      <c r="G16" s="48"/>
      <c r="H16" s="48"/>
      <c r="I16" s="91"/>
      <c r="J16" s="51"/>
      <c r="K16" s="48"/>
      <c r="L16" s="48"/>
      <c r="M16" s="48"/>
      <c r="N16" s="48"/>
      <c r="O16" s="48"/>
      <c r="P16" s="48"/>
      <c r="Q16" s="48"/>
      <c r="R16" s="50"/>
      <c r="T16" s="56"/>
      <c r="U16" s="99"/>
      <c r="V16" s="97"/>
      <c r="X16" s="3"/>
      <c r="Y16" s="301" t="s">
        <v>188</v>
      </c>
      <c r="Z16" s="302"/>
      <c r="AA16" s="302"/>
      <c r="AB16" s="302"/>
      <c r="AC16" s="302"/>
      <c r="AD16" s="302"/>
      <c r="AE16" s="302"/>
      <c r="AF16" s="303"/>
      <c r="AI16" s="35"/>
      <c r="AJ16" s="23" t="s">
        <v>160</v>
      </c>
      <c r="AK16" s="23" t="s">
        <v>164</v>
      </c>
      <c r="AL16" s="23" t="s">
        <v>165</v>
      </c>
      <c r="AM16" s="23" t="s">
        <v>102</v>
      </c>
      <c r="AN16" s="23" t="s">
        <v>81</v>
      </c>
      <c r="AO16" s="133"/>
    </row>
    <row r="17" spans="1:41" ht="15" thickBot="1">
      <c r="A17" s="22" t="s">
        <v>167</v>
      </c>
      <c r="B17" s="25">
        <f t="shared" ref="B17:B22" si="6">IF(B16&lt;&gt;0,IF(SUM(B16+1)&gt;$AE$7,0, SUM(B16+1)),0)</f>
        <v>46118</v>
      </c>
      <c r="C17" s="26"/>
      <c r="D17" s="48"/>
      <c r="E17" s="48"/>
      <c r="F17" s="48"/>
      <c r="G17" s="48"/>
      <c r="H17" s="48"/>
      <c r="I17" s="91"/>
      <c r="J17" s="51"/>
      <c r="K17" s="48"/>
      <c r="L17" s="48"/>
      <c r="M17" s="48"/>
      <c r="N17" s="48"/>
      <c r="O17" s="48"/>
      <c r="P17" s="48"/>
      <c r="Q17" s="48"/>
      <c r="R17" s="50"/>
      <c r="T17" s="56"/>
      <c r="U17" s="99"/>
      <c r="V17" s="97"/>
      <c r="W17" s="3"/>
      <c r="X17" s="3"/>
      <c r="Y17" s="135" t="s">
        <v>189</v>
      </c>
      <c r="Z17" s="136" t="s">
        <v>190</v>
      </c>
      <c r="AA17" s="77"/>
      <c r="AB17" s="77"/>
      <c r="AC17" s="137"/>
      <c r="AD17" s="138" t="s">
        <v>191</v>
      </c>
      <c r="AE17" s="139" t="s">
        <v>192</v>
      </c>
      <c r="AF17" s="140" t="s">
        <v>193</v>
      </c>
      <c r="AG17" s="1"/>
      <c r="AI17" s="35"/>
      <c r="AJ17" s="22" t="s">
        <v>166</v>
      </c>
      <c r="AK17" s="27">
        <f t="shared" ref="AK17:AK23" si="7">I16</f>
        <v>0</v>
      </c>
      <c r="AL17" s="27">
        <f t="shared" ref="AL17:AL23" si="8">K16</f>
        <v>0</v>
      </c>
      <c r="AM17" s="27">
        <f t="shared" ref="AM17:AM23" si="9">IF($U$12&gt;0,T16,0)</f>
        <v>0</v>
      </c>
      <c r="AN17" s="27">
        <f t="shared" ref="AN17:AN23" si="10">IF(E16&gt;8,8,E16)</f>
        <v>0</v>
      </c>
      <c r="AO17" s="133"/>
    </row>
    <row r="18" spans="1:41" ht="15.75" thickTop="1">
      <c r="A18" s="22" t="s">
        <v>171</v>
      </c>
      <c r="B18" s="25">
        <f t="shared" si="6"/>
        <v>46119</v>
      </c>
      <c r="C18" s="26"/>
      <c r="D18" s="48"/>
      <c r="E18" s="48"/>
      <c r="F18" s="48"/>
      <c r="G18" s="48"/>
      <c r="H18" s="48"/>
      <c r="I18" s="91"/>
      <c r="J18" s="51"/>
      <c r="K18" s="48"/>
      <c r="L18" s="48"/>
      <c r="M18" s="48"/>
      <c r="N18" s="48"/>
      <c r="O18" s="48"/>
      <c r="P18" s="48"/>
      <c r="Q18" s="48"/>
      <c r="R18" s="50"/>
      <c r="T18" s="56"/>
      <c r="U18" s="99"/>
      <c r="V18" s="97"/>
      <c r="W18" s="3"/>
      <c r="X18" s="3"/>
      <c r="Y18" s="141" t="s">
        <v>194</v>
      </c>
      <c r="Z18" s="278" t="s">
        <v>195</v>
      </c>
      <c r="AA18" s="279"/>
      <c r="AB18" s="279"/>
      <c r="AC18" s="280"/>
      <c r="AD18" s="142" t="s">
        <v>78</v>
      </c>
      <c r="AE18" s="143">
        <f>IF($AE$5=10,D$12+D$23+D$34+D$45+D$56,0)</f>
        <v>0</v>
      </c>
      <c r="AF18" s="144">
        <f>AE18</f>
        <v>0</v>
      </c>
      <c r="AH18" s="19"/>
      <c r="AI18" s="35"/>
      <c r="AJ18" s="22" t="s">
        <v>167</v>
      </c>
      <c r="AK18" s="27">
        <f t="shared" si="7"/>
        <v>0</v>
      </c>
      <c r="AL18" s="27">
        <f t="shared" si="8"/>
        <v>0</v>
      </c>
      <c r="AM18" s="27">
        <f t="shared" si="9"/>
        <v>0</v>
      </c>
      <c r="AN18" s="27">
        <f t="shared" si="10"/>
        <v>0</v>
      </c>
      <c r="AO18" s="133"/>
    </row>
    <row r="19" spans="1:41" ht="15">
      <c r="A19" s="22" t="s">
        <v>172</v>
      </c>
      <c r="B19" s="25">
        <f t="shared" si="6"/>
        <v>46120</v>
      </c>
      <c r="C19" s="26"/>
      <c r="D19" s="48"/>
      <c r="E19" s="48"/>
      <c r="F19" s="48"/>
      <c r="G19" s="48"/>
      <c r="H19" s="48"/>
      <c r="I19" s="91"/>
      <c r="J19" s="51"/>
      <c r="K19" s="48"/>
      <c r="L19" s="48"/>
      <c r="M19" s="48"/>
      <c r="N19" s="48"/>
      <c r="O19" s="48"/>
      <c r="P19" s="48"/>
      <c r="Q19" s="48"/>
      <c r="R19" s="50"/>
      <c r="T19" s="56"/>
      <c r="U19" s="99"/>
      <c r="V19" s="97"/>
      <c r="W19" s="3"/>
      <c r="X19" s="3"/>
      <c r="Y19" s="145" t="s">
        <v>196</v>
      </c>
      <c r="Z19" s="292" t="s">
        <v>197</v>
      </c>
      <c r="AA19" s="293"/>
      <c r="AB19" s="293"/>
      <c r="AC19" s="294"/>
      <c r="AD19" s="146" t="s">
        <v>78</v>
      </c>
      <c r="AE19" s="147">
        <f>IF($AE$5=15,D$12+D$23+D$34+D$45+D$56,0)</f>
        <v>0</v>
      </c>
      <c r="AF19" s="148">
        <f>AE19</f>
        <v>0</v>
      </c>
      <c r="AI19" s="35"/>
      <c r="AJ19" s="22" t="s">
        <v>171</v>
      </c>
      <c r="AK19" s="27">
        <f t="shared" si="7"/>
        <v>0</v>
      </c>
      <c r="AL19" s="27">
        <f t="shared" si="8"/>
        <v>0</v>
      </c>
      <c r="AM19" s="27">
        <f t="shared" si="9"/>
        <v>0</v>
      </c>
      <c r="AN19" s="27">
        <f t="shared" si="10"/>
        <v>0</v>
      </c>
      <c r="AO19" s="133"/>
    </row>
    <row r="20" spans="1:41" ht="15.75" thickBot="1">
      <c r="A20" s="22" t="s">
        <v>173</v>
      </c>
      <c r="B20" s="25">
        <f t="shared" si="6"/>
        <v>46121</v>
      </c>
      <c r="C20" s="26"/>
      <c r="D20" s="48"/>
      <c r="E20" s="48"/>
      <c r="F20" s="48"/>
      <c r="G20" s="48"/>
      <c r="H20" s="48"/>
      <c r="I20" s="91"/>
      <c r="J20" s="51"/>
      <c r="K20" s="48"/>
      <c r="L20" s="48"/>
      <c r="M20" s="48"/>
      <c r="N20" s="48"/>
      <c r="O20" s="48"/>
      <c r="P20" s="48"/>
      <c r="Q20" s="48"/>
      <c r="R20" s="50"/>
      <c r="T20" s="56"/>
      <c r="U20" s="99"/>
      <c r="V20" s="97"/>
      <c r="W20" s="3"/>
      <c r="X20" s="3"/>
      <c r="Y20" s="149" t="s">
        <v>198</v>
      </c>
      <c r="Z20" s="260" t="s">
        <v>199</v>
      </c>
      <c r="AA20" s="261"/>
      <c r="AB20" s="261"/>
      <c r="AC20" s="262"/>
      <c r="AD20" s="150" t="s">
        <v>78</v>
      </c>
      <c r="AE20" s="151">
        <f>IF($AE$5=25,D$12+D$23+D$34+D$45+D$56,0)</f>
        <v>0</v>
      </c>
      <c r="AF20" s="152">
        <f>AE20</f>
        <v>0</v>
      </c>
      <c r="AH20" s="1"/>
      <c r="AI20" s="35"/>
      <c r="AJ20" s="22" t="s">
        <v>172</v>
      </c>
      <c r="AK20" s="27">
        <f t="shared" si="7"/>
        <v>0</v>
      </c>
      <c r="AL20" s="27">
        <f t="shared" si="8"/>
        <v>0</v>
      </c>
      <c r="AM20" s="27">
        <f t="shared" si="9"/>
        <v>0</v>
      </c>
      <c r="AN20" s="27">
        <f t="shared" si="10"/>
        <v>0</v>
      </c>
      <c r="AO20" s="133"/>
    </row>
    <row r="21" spans="1:41" ht="15.75" thickTop="1">
      <c r="A21" s="22" t="s">
        <v>175</v>
      </c>
      <c r="B21" s="25">
        <f t="shared" si="6"/>
        <v>46122</v>
      </c>
      <c r="C21" s="26"/>
      <c r="D21" s="48"/>
      <c r="E21" s="48"/>
      <c r="F21" s="48"/>
      <c r="G21" s="48"/>
      <c r="H21" s="48"/>
      <c r="I21" s="91"/>
      <c r="J21" s="51"/>
      <c r="K21" s="48"/>
      <c r="L21" s="48"/>
      <c r="M21" s="48"/>
      <c r="N21" s="48"/>
      <c r="O21" s="48"/>
      <c r="P21" s="48"/>
      <c r="Q21" s="48"/>
      <c r="R21" s="50"/>
      <c r="T21" s="56"/>
      <c r="U21" s="99"/>
      <c r="V21" s="97"/>
      <c r="W21" s="3"/>
      <c r="X21" s="3"/>
      <c r="Y21" s="184" t="s">
        <v>200</v>
      </c>
      <c r="Z21" s="278" t="s">
        <v>201</v>
      </c>
      <c r="AA21" s="279"/>
      <c r="AB21" s="279"/>
      <c r="AC21" s="280"/>
      <c r="AD21" s="142" t="s">
        <v>92</v>
      </c>
      <c r="AE21" s="143">
        <f>IF(SUM(C12+D12+E12)&lt;=40,AK12+AN12,AN12)+
IF(SUM(C23+D23+E23)&lt;=40,AK24+AN24,AN24)+
IF(SUM(C34+D34+E34)&lt;=40,AK36+AN36,AN36)+
IF(SUM(C45+D45+E45)&lt;=40,AK48+AN48,AN48)+
IF(SUM(C56+D56+E56)&lt;=40,AK60+AN60,AN60)</f>
        <v>0</v>
      </c>
      <c r="AF21" s="144">
        <f>AE21</f>
        <v>0</v>
      </c>
      <c r="AI21" s="35"/>
      <c r="AJ21" s="22" t="s">
        <v>173</v>
      </c>
      <c r="AK21" s="27">
        <f t="shared" si="7"/>
        <v>0</v>
      </c>
      <c r="AL21" s="27">
        <f t="shared" si="8"/>
        <v>0</v>
      </c>
      <c r="AM21" s="27">
        <f t="shared" si="9"/>
        <v>0</v>
      </c>
      <c r="AN21" s="27">
        <f t="shared" si="10"/>
        <v>0</v>
      </c>
      <c r="AO21" s="133"/>
    </row>
    <row r="22" spans="1:41" ht="15">
      <c r="A22" s="22" t="s">
        <v>178</v>
      </c>
      <c r="B22" s="25">
        <f t="shared" si="6"/>
        <v>46123</v>
      </c>
      <c r="C22" s="26"/>
      <c r="D22" s="48"/>
      <c r="E22" s="48"/>
      <c r="F22" s="48"/>
      <c r="G22" s="48"/>
      <c r="H22" s="48"/>
      <c r="I22" s="91"/>
      <c r="J22" s="51"/>
      <c r="K22" s="48"/>
      <c r="L22" s="48"/>
      <c r="M22" s="48"/>
      <c r="N22" s="48"/>
      <c r="O22" s="48"/>
      <c r="P22" s="48"/>
      <c r="Q22" s="48"/>
      <c r="R22" s="50"/>
      <c r="T22" s="56"/>
      <c r="U22" s="99"/>
      <c r="V22" s="97"/>
      <c r="W22" s="3"/>
      <c r="X22" s="1"/>
      <c r="Y22" s="187">
        <v>69</v>
      </c>
      <c r="Z22" s="292" t="s">
        <v>202</v>
      </c>
      <c r="AA22" s="293"/>
      <c r="AB22" s="293"/>
      <c r="AC22" s="294"/>
      <c r="AD22" s="146" t="s">
        <v>92</v>
      </c>
      <c r="AE22" s="147">
        <f>IF($C$12+$D$12+$E$12&gt;40,(AK12)*1.5,0)+
IF($C$23+$D$23+$E$23&gt;40,(AK24)*1.5,0)+
IF($C$34+$D$34+$E$34&gt;40,(AK36)*1.5,0)+
IF($C$45+$D$45+$E$45&gt;40,(AK48)*1.5,0)+
IF($C$56+$D$56+$E$56&gt;40,(AK60)*1.5,0)</f>
        <v>0</v>
      </c>
      <c r="AF22" s="148">
        <f>IF(AE22&gt;0,AE22/1.5,0)</f>
        <v>0</v>
      </c>
      <c r="AI22" s="35"/>
      <c r="AJ22" s="22" t="s">
        <v>175</v>
      </c>
      <c r="AK22" s="27">
        <f t="shared" si="7"/>
        <v>0</v>
      </c>
      <c r="AL22" s="27">
        <f t="shared" si="8"/>
        <v>0</v>
      </c>
      <c r="AM22" s="27">
        <f t="shared" si="9"/>
        <v>0</v>
      </c>
      <c r="AN22" s="27">
        <f t="shared" si="10"/>
        <v>0</v>
      </c>
      <c r="AO22" s="133"/>
    </row>
    <row r="23" spans="1:41" ht="15">
      <c r="A23" s="30" t="s">
        <v>181</v>
      </c>
      <c r="B23" s="21"/>
      <c r="C23" s="29">
        <f>SUMIF($B16:$B22,"&lt;&gt;0",C16:C22)</f>
        <v>0</v>
      </c>
      <c r="D23" s="29">
        <f t="shared" ref="D23:Q23" si="11">SUMIF($B16:$B22,"&lt;&gt;0",D16:D22)</f>
        <v>0</v>
      </c>
      <c r="E23" s="29">
        <f t="shared" si="11"/>
        <v>0</v>
      </c>
      <c r="F23" s="29">
        <f t="shared" si="11"/>
        <v>0</v>
      </c>
      <c r="G23" s="29"/>
      <c r="H23" s="29"/>
      <c r="I23" s="47">
        <f t="shared" si="11"/>
        <v>0</v>
      </c>
      <c r="J23" s="47">
        <f t="shared" si="11"/>
        <v>0</v>
      </c>
      <c r="K23" s="29">
        <f t="shared" si="11"/>
        <v>0</v>
      </c>
      <c r="L23" s="29">
        <f t="shared" si="11"/>
        <v>0</v>
      </c>
      <c r="M23" s="29">
        <f t="shared" si="11"/>
        <v>0</v>
      </c>
      <c r="N23" s="29">
        <f t="shared" si="11"/>
        <v>0</v>
      </c>
      <c r="O23" s="29">
        <f t="shared" si="11"/>
        <v>0</v>
      </c>
      <c r="P23" s="29">
        <f t="shared" si="11"/>
        <v>0</v>
      </c>
      <c r="Q23" s="29">
        <f t="shared" si="11"/>
        <v>0</v>
      </c>
      <c r="R23" s="29"/>
      <c r="T23" s="57">
        <f>SUMIF($B16:$B22,"&lt;&gt;0",T16:T22)</f>
        <v>0</v>
      </c>
      <c r="U23" s="100">
        <f>SUMIF($B16:$B22,"&lt;&gt;0",U16:U22)</f>
        <v>0</v>
      </c>
      <c r="V23" s="100">
        <f>SUMIF($B16:$B22,"&lt;&gt;0",V16:V22)</f>
        <v>0</v>
      </c>
      <c r="W23" s="3"/>
      <c r="Y23" s="153" t="s">
        <v>203</v>
      </c>
      <c r="Z23" s="292" t="s">
        <v>111</v>
      </c>
      <c r="AA23" s="293"/>
      <c r="AB23" s="293"/>
      <c r="AC23" s="294"/>
      <c r="AD23" s="146" t="s">
        <v>110</v>
      </c>
      <c r="AE23" s="154">
        <f>AL12+AL24+AL36+AL48+AL60</f>
        <v>0</v>
      </c>
      <c r="AF23" s="148">
        <f>AE23</f>
        <v>0</v>
      </c>
      <c r="AI23" s="35"/>
      <c r="AJ23" s="22" t="s">
        <v>178</v>
      </c>
      <c r="AK23" s="27">
        <f t="shared" si="7"/>
        <v>0</v>
      </c>
      <c r="AL23" s="27">
        <f t="shared" si="8"/>
        <v>0</v>
      </c>
      <c r="AM23" s="27">
        <f t="shared" si="9"/>
        <v>0</v>
      </c>
      <c r="AN23" s="27">
        <f t="shared" si="10"/>
        <v>0</v>
      </c>
      <c r="AO23" s="133"/>
    </row>
    <row r="24" spans="1:41" ht="15.75" thickBot="1">
      <c r="T24" s="1"/>
      <c r="U24" s="1"/>
      <c r="V24" s="1"/>
      <c r="W24" s="3"/>
      <c r="Y24" s="155">
        <v>75</v>
      </c>
      <c r="Z24" s="298" t="s">
        <v>204</v>
      </c>
      <c r="AA24" s="299"/>
      <c r="AB24" s="299"/>
      <c r="AC24" s="300"/>
      <c r="AD24" s="156"/>
      <c r="AE24" s="156"/>
      <c r="AF24" s="157"/>
      <c r="AI24" s="35"/>
      <c r="AJ24" s="22" t="s">
        <v>181</v>
      </c>
      <c r="AK24" s="94">
        <f>SUM(AK17:AK23)</f>
        <v>0</v>
      </c>
      <c r="AL24" s="94">
        <f t="shared" ref="AL24:AN24" si="12">SUM(AL17:AL23)</f>
        <v>0</v>
      </c>
      <c r="AM24" s="94">
        <f t="shared" si="12"/>
        <v>0</v>
      </c>
      <c r="AN24" s="94">
        <f t="shared" si="12"/>
        <v>0</v>
      </c>
      <c r="AO24" s="133"/>
    </row>
    <row r="25" spans="1:41" ht="16.5" thickTop="1" thickBot="1">
      <c r="A25" s="282" t="s">
        <v>205</v>
      </c>
      <c r="B25" s="282"/>
      <c r="C25" s="283" t="s">
        <v>157</v>
      </c>
      <c r="D25" s="284"/>
      <c r="E25" s="284"/>
      <c r="F25" s="284"/>
      <c r="G25" s="284"/>
      <c r="H25" s="285"/>
      <c r="I25" s="286" t="s">
        <v>158</v>
      </c>
      <c r="J25" s="287"/>
      <c r="K25" s="288" t="s">
        <v>109</v>
      </c>
      <c r="L25" s="289"/>
      <c r="M25" s="289"/>
      <c r="N25" s="289"/>
      <c r="O25" s="289"/>
      <c r="P25" s="289"/>
      <c r="Q25" s="289"/>
      <c r="R25" s="290"/>
      <c r="T25" s="268" t="s">
        <v>98</v>
      </c>
      <c r="U25" s="269"/>
      <c r="V25" s="270"/>
      <c r="W25" s="1"/>
      <c r="Y25" s="158" t="s">
        <v>206</v>
      </c>
      <c r="Z25" s="295" t="s">
        <v>82</v>
      </c>
      <c r="AA25" s="296"/>
      <c r="AB25" s="296"/>
      <c r="AC25" s="297"/>
      <c r="AD25" s="159" t="s">
        <v>81</v>
      </c>
      <c r="AE25" s="160">
        <f>SUM($E$12+E23+E34+E45+E56)</f>
        <v>0</v>
      </c>
      <c r="AF25" s="161">
        <f>AE25</f>
        <v>0</v>
      </c>
      <c r="AI25" s="35"/>
      <c r="AJ25" s="34"/>
      <c r="AK25" s="34"/>
      <c r="AL25" s="34"/>
      <c r="AM25" s="34"/>
      <c r="AN25" s="34"/>
      <c r="AO25" s="133"/>
    </row>
    <row r="26" spans="1:41" ht="15.75" thickTop="1">
      <c r="A26" s="23" t="s">
        <v>160</v>
      </c>
      <c r="B26" s="24" t="s">
        <v>161</v>
      </c>
      <c r="C26" s="23" t="s">
        <v>162</v>
      </c>
      <c r="D26" s="23" t="s">
        <v>78</v>
      </c>
      <c r="E26" s="23" t="s">
        <v>81</v>
      </c>
      <c r="F26" s="23" t="s">
        <v>84</v>
      </c>
      <c r="G26" s="271" t="s">
        <v>163</v>
      </c>
      <c r="H26" s="272"/>
      <c r="I26" s="93" t="s">
        <v>92</v>
      </c>
      <c r="J26" s="92" t="s">
        <v>95</v>
      </c>
      <c r="K26" s="23" t="s">
        <v>110</v>
      </c>
      <c r="L26" s="130" t="s">
        <v>113</v>
      </c>
      <c r="M26" s="23" t="s">
        <v>116</v>
      </c>
      <c r="N26" s="23" t="s">
        <v>119</v>
      </c>
      <c r="O26" s="23" t="s">
        <v>122</v>
      </c>
      <c r="P26" s="23" t="s">
        <v>125</v>
      </c>
      <c r="Q26" s="271" t="s">
        <v>163</v>
      </c>
      <c r="R26" s="273"/>
      <c r="S26" s="1"/>
      <c r="T26" s="55" t="s">
        <v>102</v>
      </c>
      <c r="U26" s="98" t="s">
        <v>99</v>
      </c>
      <c r="V26" s="132" t="s">
        <v>105</v>
      </c>
      <c r="Y26" s="162" t="s">
        <v>207</v>
      </c>
      <c r="Z26" s="278" t="s">
        <v>208</v>
      </c>
      <c r="AA26" s="279"/>
      <c r="AB26" s="279"/>
      <c r="AC26" s="280"/>
      <c r="AD26" s="142" t="s">
        <v>84</v>
      </c>
      <c r="AE26" s="143">
        <f>IF($AF$5=94,F$12+F$23+F$34+F$45+F$56,0)</f>
        <v>0</v>
      </c>
      <c r="AF26" s="144">
        <f>AE26</f>
        <v>0</v>
      </c>
      <c r="AI26" s="35"/>
      <c r="AJ26" s="34"/>
      <c r="AK26" s="32"/>
      <c r="AL26" s="32"/>
      <c r="AM26" s="32"/>
      <c r="AN26" s="34"/>
      <c r="AO26" s="133"/>
    </row>
    <row r="27" spans="1:41" ht="15">
      <c r="A27" s="22" t="s">
        <v>166</v>
      </c>
      <c r="B27" s="25">
        <f>IF(B22&lt;&gt;0,IF(SUM(B22+1)&gt;$AE$7,0, SUM(B22+1)),0)</f>
        <v>46124</v>
      </c>
      <c r="C27" s="26"/>
      <c r="D27" s="48"/>
      <c r="E27" s="48"/>
      <c r="F27" s="48"/>
      <c r="G27" s="48"/>
      <c r="H27" s="48"/>
      <c r="I27" s="91"/>
      <c r="J27" s="51"/>
      <c r="K27" s="48"/>
      <c r="L27" s="48"/>
      <c r="M27" s="48"/>
      <c r="N27" s="48"/>
      <c r="O27" s="48"/>
      <c r="P27" s="48"/>
      <c r="Q27" s="48"/>
      <c r="R27" s="50"/>
      <c r="T27" s="56"/>
      <c r="U27" s="99"/>
      <c r="V27" s="97"/>
      <c r="Y27" s="163" t="s">
        <v>209</v>
      </c>
      <c r="Z27" s="292" t="s">
        <v>210</v>
      </c>
      <c r="AA27" s="293"/>
      <c r="AB27" s="293"/>
      <c r="AC27" s="294"/>
      <c r="AD27" s="146" t="s">
        <v>84</v>
      </c>
      <c r="AE27" s="147">
        <f>IF($AF$5=2,F$12+F$23+F$34+F$45+F$56,0)</f>
        <v>0</v>
      </c>
      <c r="AF27" s="148">
        <f>AE27</f>
        <v>0</v>
      </c>
      <c r="AI27" s="35"/>
      <c r="AJ27" s="23" t="s">
        <v>205</v>
      </c>
      <c r="AK27" s="271" t="s">
        <v>159</v>
      </c>
      <c r="AL27" s="291"/>
      <c r="AM27" s="291"/>
      <c r="AN27" s="273"/>
      <c r="AO27" s="133"/>
    </row>
    <row r="28" spans="1:41" ht="15">
      <c r="A28" s="22" t="s">
        <v>167</v>
      </c>
      <c r="B28" s="25">
        <f t="shared" ref="B28:B33" si="13">IF(B27&lt;&gt;0,IF(SUM(B27+1)&gt;$AE$7,0, SUM(B27+1)),0)</f>
        <v>46125</v>
      </c>
      <c r="C28" s="26"/>
      <c r="D28" s="48"/>
      <c r="E28" s="48"/>
      <c r="F28" s="48"/>
      <c r="G28" s="48"/>
      <c r="H28" s="48"/>
      <c r="I28" s="91"/>
      <c r="J28" s="51"/>
      <c r="K28" s="48"/>
      <c r="L28" s="48"/>
      <c r="M28" s="48"/>
      <c r="N28" s="48"/>
      <c r="O28" s="48"/>
      <c r="P28" s="48"/>
      <c r="Q28" s="48"/>
      <c r="R28" s="50"/>
      <c r="T28" s="56"/>
      <c r="U28" s="99"/>
      <c r="V28" s="97"/>
      <c r="Y28" s="163" t="s">
        <v>211</v>
      </c>
      <c r="Z28" s="292" t="s">
        <v>212</v>
      </c>
      <c r="AA28" s="293"/>
      <c r="AB28" s="293"/>
      <c r="AC28" s="294"/>
      <c r="AD28" s="146" t="s">
        <v>84</v>
      </c>
      <c r="AE28" s="147">
        <f>IF($AF$5=3,F$12+F$23+F$34+F$45+F$56,0)</f>
        <v>0</v>
      </c>
      <c r="AF28" s="148">
        <f>AE28</f>
        <v>0</v>
      </c>
      <c r="AI28" s="35"/>
      <c r="AJ28" s="23" t="s">
        <v>160</v>
      </c>
      <c r="AK28" s="23" t="s">
        <v>164</v>
      </c>
      <c r="AL28" s="23" t="s">
        <v>165</v>
      </c>
      <c r="AM28" s="23" t="s">
        <v>102</v>
      </c>
      <c r="AN28" s="23" t="s">
        <v>81</v>
      </c>
      <c r="AO28" s="133"/>
    </row>
    <row r="29" spans="1:41" ht="15">
      <c r="A29" s="22" t="s">
        <v>171</v>
      </c>
      <c r="B29" s="25">
        <f t="shared" si="13"/>
        <v>46126</v>
      </c>
      <c r="C29" s="26"/>
      <c r="D29" s="48"/>
      <c r="E29" s="48"/>
      <c r="F29" s="48"/>
      <c r="G29" s="48"/>
      <c r="H29" s="48"/>
      <c r="I29" s="91"/>
      <c r="J29" s="51"/>
      <c r="K29" s="48"/>
      <c r="L29" s="48"/>
      <c r="M29" s="48"/>
      <c r="N29" s="48"/>
      <c r="O29" s="48"/>
      <c r="P29" s="48"/>
      <c r="Q29" s="48"/>
      <c r="R29" s="50"/>
      <c r="T29" s="56"/>
      <c r="U29" s="99"/>
      <c r="V29" s="97"/>
      <c r="Y29" s="163" t="s">
        <v>213</v>
      </c>
      <c r="Z29" s="292" t="s">
        <v>214</v>
      </c>
      <c r="AA29" s="293"/>
      <c r="AB29" s="293"/>
      <c r="AC29" s="294"/>
      <c r="AD29" s="146" t="s">
        <v>5</v>
      </c>
      <c r="AE29" s="147">
        <f>SUMIFS(G:G,H:H,"CB 1.5",B:B,"&lt;&gt;0")*1.5</f>
        <v>0</v>
      </c>
      <c r="AF29" s="148">
        <f>AE29/1.5</f>
        <v>0</v>
      </c>
      <c r="AI29" s="35"/>
      <c r="AJ29" s="22" t="s">
        <v>166</v>
      </c>
      <c r="AK29" s="27">
        <f t="shared" ref="AK29:AK35" si="14">I27</f>
        <v>0</v>
      </c>
      <c r="AL29" s="27">
        <f t="shared" ref="AL29:AL35" si="15">K27</f>
        <v>0</v>
      </c>
      <c r="AM29" s="27">
        <f t="shared" ref="AM29:AM35" si="16">IF($U$12&gt;0,T27,0)</f>
        <v>0</v>
      </c>
      <c r="AN29" s="27">
        <f t="shared" ref="AN29:AN35" si="17">IF(E27&gt;8,8,E27)</f>
        <v>0</v>
      </c>
      <c r="AO29" s="133"/>
    </row>
    <row r="30" spans="1:41" ht="15.75" thickBot="1">
      <c r="A30" s="22" t="s">
        <v>172</v>
      </c>
      <c r="B30" s="25">
        <f t="shared" si="13"/>
        <v>46127</v>
      </c>
      <c r="C30" s="26"/>
      <c r="D30" s="48"/>
      <c r="E30" s="48"/>
      <c r="F30" s="48"/>
      <c r="G30" s="48"/>
      <c r="H30" s="48"/>
      <c r="I30" s="91"/>
      <c r="J30" s="51"/>
      <c r="K30" s="48"/>
      <c r="L30" s="48"/>
      <c r="M30" s="48"/>
      <c r="N30" s="48"/>
      <c r="O30" s="48"/>
      <c r="P30" s="48"/>
      <c r="Q30" s="48"/>
      <c r="R30" s="50"/>
      <c r="T30" s="56"/>
      <c r="U30" s="99"/>
      <c r="V30" s="97"/>
      <c r="Y30" s="164" t="s">
        <v>215</v>
      </c>
      <c r="Z30" s="260" t="s">
        <v>216</v>
      </c>
      <c r="AA30" s="261"/>
      <c r="AB30" s="261"/>
      <c r="AC30" s="262"/>
      <c r="AD30" s="150" t="s">
        <v>9</v>
      </c>
      <c r="AE30" s="151">
        <f>SUMIFS(G:G,H:H,"CB 1.0",B:B,"&lt;&gt;0")</f>
        <v>0</v>
      </c>
      <c r="AF30" s="152">
        <f>AE30</f>
        <v>0</v>
      </c>
      <c r="AI30" s="35"/>
      <c r="AJ30" s="22" t="s">
        <v>167</v>
      </c>
      <c r="AK30" s="27">
        <f t="shared" si="14"/>
        <v>0</v>
      </c>
      <c r="AL30" s="27">
        <f t="shared" si="15"/>
        <v>0</v>
      </c>
      <c r="AM30" s="27">
        <f t="shared" si="16"/>
        <v>0</v>
      </c>
      <c r="AN30" s="27">
        <f t="shared" si="17"/>
        <v>0</v>
      </c>
      <c r="AO30" s="133"/>
    </row>
    <row r="31" spans="1:41" ht="15.75" thickTop="1">
      <c r="A31" s="22" t="s">
        <v>173</v>
      </c>
      <c r="B31" s="25">
        <f t="shared" si="13"/>
        <v>46128</v>
      </c>
      <c r="C31" s="26"/>
      <c r="D31" s="48"/>
      <c r="E31" s="48"/>
      <c r="F31" s="48"/>
      <c r="G31" s="48"/>
      <c r="H31" s="48"/>
      <c r="I31" s="91"/>
      <c r="J31" s="51"/>
      <c r="K31" s="48"/>
      <c r="L31" s="48"/>
      <c r="M31" s="48"/>
      <c r="N31" s="48"/>
      <c r="O31" s="48"/>
      <c r="P31" s="48"/>
      <c r="Q31" s="48"/>
      <c r="R31" s="50"/>
      <c r="T31" s="56"/>
      <c r="U31" s="99"/>
      <c r="V31" s="97"/>
      <c r="Y31" s="165" t="s">
        <v>217</v>
      </c>
      <c r="Z31" s="278" t="s">
        <v>218</v>
      </c>
      <c r="AA31" s="279"/>
      <c r="AB31" s="279"/>
      <c r="AC31" s="280"/>
      <c r="AD31" s="142" t="s">
        <v>219</v>
      </c>
      <c r="AE31" s="143">
        <f>IF(SUM(C12,D12,E12)&lt;=(40),J12)+
IF(SUM(C23,D23,E23)&lt;=40,J23)+
IF(SUM(C34,D34,E34)&lt;=40,J34)+
IF(SUM(C45,D45,E45)&lt;=40,J45)+
IF(SUM(C56,D56,E56)&lt;=40,J56)</f>
        <v>0</v>
      </c>
      <c r="AF31" s="144">
        <f>AE31</f>
        <v>0</v>
      </c>
      <c r="AI31" s="35"/>
      <c r="AJ31" s="22" t="s">
        <v>171</v>
      </c>
      <c r="AK31" s="27">
        <f t="shared" si="14"/>
        <v>0</v>
      </c>
      <c r="AL31" s="27">
        <f t="shared" si="15"/>
        <v>0</v>
      </c>
      <c r="AM31" s="27">
        <f t="shared" si="16"/>
        <v>0</v>
      </c>
      <c r="AN31" s="27">
        <f t="shared" si="17"/>
        <v>0</v>
      </c>
      <c r="AO31" s="133"/>
    </row>
    <row r="32" spans="1:41" ht="15.75" thickBot="1">
      <c r="A32" s="22" t="s">
        <v>175</v>
      </c>
      <c r="B32" s="25">
        <f t="shared" si="13"/>
        <v>46129</v>
      </c>
      <c r="C32" s="26"/>
      <c r="D32" s="48"/>
      <c r="E32" s="48"/>
      <c r="F32" s="48"/>
      <c r="G32" s="48"/>
      <c r="H32" s="48"/>
      <c r="I32" s="91"/>
      <c r="J32" s="51"/>
      <c r="K32" s="48"/>
      <c r="L32" s="48"/>
      <c r="M32" s="48"/>
      <c r="N32" s="48"/>
      <c r="O32" s="48"/>
      <c r="P32" s="48"/>
      <c r="Q32" s="48"/>
      <c r="R32" s="50"/>
      <c r="T32" s="56"/>
      <c r="U32" s="99"/>
      <c r="V32" s="97"/>
      <c r="Y32" s="166" t="s">
        <v>220</v>
      </c>
      <c r="Z32" s="260" t="s">
        <v>221</v>
      </c>
      <c r="AA32" s="261"/>
      <c r="AB32" s="261"/>
      <c r="AC32" s="262"/>
      <c r="AD32" s="167" t="s">
        <v>219</v>
      </c>
      <c r="AE32" s="151">
        <f>IF($C$12+$D$12+$E$12&gt;40,(J12)*1.5,0)+
IF($C$23+$D$23+$E$23&gt;40,(J23)*1.5,0)+
IF($C$34+$D$34+$E$34&gt;40,(J34)*1.5,0)+
IF($C$45+$D$45+$E$45&gt;40,(J45)*1.5,0)+
IF($C$56+$D$56+$E$56&gt;40,(J56)*1.5,0)</f>
        <v>0</v>
      </c>
      <c r="AF32" s="152">
        <f>AE32/1.5</f>
        <v>0</v>
      </c>
      <c r="AI32" s="35"/>
      <c r="AJ32" s="22" t="s">
        <v>172</v>
      </c>
      <c r="AK32" s="27">
        <f t="shared" si="14"/>
        <v>0</v>
      </c>
      <c r="AL32" s="27">
        <f t="shared" si="15"/>
        <v>0</v>
      </c>
      <c r="AM32" s="27">
        <f t="shared" si="16"/>
        <v>0</v>
      </c>
      <c r="AN32" s="27">
        <f t="shared" si="17"/>
        <v>0</v>
      </c>
      <c r="AO32" s="133"/>
    </row>
    <row r="33" spans="1:41" ht="15.75" thickTop="1">
      <c r="A33" s="22" t="s">
        <v>178</v>
      </c>
      <c r="B33" s="25">
        <f t="shared" si="13"/>
        <v>46130</v>
      </c>
      <c r="C33" s="26"/>
      <c r="D33" s="48"/>
      <c r="E33" s="48"/>
      <c r="F33" s="48"/>
      <c r="G33" s="48"/>
      <c r="H33" s="48"/>
      <c r="I33" s="91"/>
      <c r="J33" s="51"/>
      <c r="K33" s="48"/>
      <c r="L33" s="48"/>
      <c r="M33" s="48"/>
      <c r="N33" s="48"/>
      <c r="O33" s="48"/>
      <c r="P33" s="48"/>
      <c r="Q33" s="48"/>
      <c r="R33" s="50"/>
      <c r="T33" s="56"/>
      <c r="U33" s="99"/>
      <c r="V33" s="97"/>
      <c r="Y33" s="141">
        <v>167</v>
      </c>
      <c r="Z33" s="278" t="s">
        <v>12</v>
      </c>
      <c r="AA33" s="279"/>
      <c r="AB33" s="279"/>
      <c r="AC33" s="280"/>
      <c r="AD33" s="142" t="s">
        <v>11</v>
      </c>
      <c r="AE33" s="143">
        <f>SUMIFS(Q:Q,R:R,"M",B:B,"&lt;&gt;0")</f>
        <v>0</v>
      </c>
      <c r="AF33" s="144">
        <f t="shared" ref="AF33:AF48" si="18">AE33</f>
        <v>0</v>
      </c>
      <c r="AI33" s="35"/>
      <c r="AJ33" s="22" t="s">
        <v>173</v>
      </c>
      <c r="AK33" s="27">
        <f t="shared" si="14"/>
        <v>0</v>
      </c>
      <c r="AL33" s="27">
        <f t="shared" si="15"/>
        <v>0</v>
      </c>
      <c r="AM33" s="27">
        <f t="shared" si="16"/>
        <v>0</v>
      </c>
      <c r="AN33" s="27">
        <f t="shared" si="17"/>
        <v>0</v>
      </c>
      <c r="AO33" s="133"/>
    </row>
    <row r="34" spans="1:41" ht="15">
      <c r="A34" s="30" t="s">
        <v>181</v>
      </c>
      <c r="B34" s="21"/>
      <c r="C34" s="29">
        <f>SUMIF($B27:$B33,"&lt;&gt;0",C27:C33)</f>
        <v>0</v>
      </c>
      <c r="D34" s="29">
        <f t="shared" ref="D34:Q34" si="19">SUMIF($B27:$B33,"&lt;&gt;0",D27:D33)</f>
        <v>0</v>
      </c>
      <c r="E34" s="29">
        <f t="shared" si="19"/>
        <v>0</v>
      </c>
      <c r="F34" s="29">
        <f t="shared" si="19"/>
        <v>0</v>
      </c>
      <c r="G34" s="29"/>
      <c r="H34" s="29"/>
      <c r="I34" s="47">
        <f t="shared" si="19"/>
        <v>0</v>
      </c>
      <c r="J34" s="47">
        <f t="shared" si="19"/>
        <v>0</v>
      </c>
      <c r="K34" s="29">
        <f t="shared" si="19"/>
        <v>0</v>
      </c>
      <c r="L34" s="29">
        <f t="shared" si="19"/>
        <v>0</v>
      </c>
      <c r="M34" s="29">
        <f t="shared" si="19"/>
        <v>0</v>
      </c>
      <c r="N34" s="29">
        <f t="shared" si="19"/>
        <v>0</v>
      </c>
      <c r="O34" s="29">
        <f t="shared" si="19"/>
        <v>0</v>
      </c>
      <c r="P34" s="29">
        <f t="shared" si="19"/>
        <v>0</v>
      </c>
      <c r="Q34" s="29">
        <f t="shared" si="19"/>
        <v>0</v>
      </c>
      <c r="R34" s="29"/>
      <c r="T34" s="57">
        <f>SUMIF($B27:$B33,"&lt;&gt;0",T27:T33)</f>
        <v>0</v>
      </c>
      <c r="U34" s="100">
        <f>SUMIF($B27:$B33,"&lt;&gt;0",U27:U33)</f>
        <v>0</v>
      </c>
      <c r="V34" s="100">
        <f>SUMIF($B27:$B33,"&lt;&gt;0",V27:V33)</f>
        <v>0</v>
      </c>
      <c r="Y34" s="145">
        <v>170</v>
      </c>
      <c r="Z34" s="292" t="s">
        <v>222</v>
      </c>
      <c r="AA34" s="293"/>
      <c r="AB34" s="293"/>
      <c r="AC34" s="294"/>
      <c r="AD34" s="146" t="s">
        <v>113</v>
      </c>
      <c r="AE34" s="147">
        <f>SUM(L12,L23,L34,L45,L56)</f>
        <v>0</v>
      </c>
      <c r="AF34" s="148">
        <f t="shared" si="18"/>
        <v>0</v>
      </c>
      <c r="AI34" s="35"/>
      <c r="AJ34" s="22" t="s">
        <v>175</v>
      </c>
      <c r="AK34" s="27">
        <f t="shared" si="14"/>
        <v>0</v>
      </c>
      <c r="AL34" s="27">
        <f t="shared" si="15"/>
        <v>0</v>
      </c>
      <c r="AM34" s="27">
        <f t="shared" si="16"/>
        <v>0</v>
      </c>
      <c r="AN34" s="27">
        <f t="shared" si="17"/>
        <v>0</v>
      </c>
      <c r="AO34" s="133"/>
    </row>
    <row r="35" spans="1:41" ht="15.75" thickBot="1">
      <c r="Y35" s="145">
        <v>180</v>
      </c>
      <c r="Z35" s="292" t="s">
        <v>223</v>
      </c>
      <c r="AA35" s="293"/>
      <c r="AB35" s="293"/>
      <c r="AC35" s="294"/>
      <c r="AD35" s="146" t="s">
        <v>116</v>
      </c>
      <c r="AE35" s="147">
        <f>SUM(M12,M23,M34,M45,M56)</f>
        <v>0</v>
      </c>
      <c r="AF35" s="148">
        <f t="shared" si="18"/>
        <v>0</v>
      </c>
      <c r="AI35" s="35"/>
      <c r="AJ35" s="22" t="s">
        <v>178</v>
      </c>
      <c r="AK35" s="27">
        <f t="shared" si="14"/>
        <v>0</v>
      </c>
      <c r="AL35" s="27">
        <f t="shared" si="15"/>
        <v>0</v>
      </c>
      <c r="AM35" s="27">
        <f t="shared" si="16"/>
        <v>0</v>
      </c>
      <c r="AN35" s="27">
        <f t="shared" si="17"/>
        <v>0</v>
      </c>
      <c r="AO35" s="133"/>
    </row>
    <row r="36" spans="1:41" ht="15.75" thickTop="1">
      <c r="A36" s="282" t="s">
        <v>224</v>
      </c>
      <c r="B36" s="282"/>
      <c r="C36" s="283" t="s">
        <v>157</v>
      </c>
      <c r="D36" s="284"/>
      <c r="E36" s="284"/>
      <c r="F36" s="284"/>
      <c r="G36" s="284"/>
      <c r="H36" s="285"/>
      <c r="I36" s="286" t="s">
        <v>158</v>
      </c>
      <c r="J36" s="287"/>
      <c r="K36" s="288" t="s">
        <v>109</v>
      </c>
      <c r="L36" s="289"/>
      <c r="M36" s="289"/>
      <c r="N36" s="289"/>
      <c r="O36" s="289"/>
      <c r="P36" s="289"/>
      <c r="Q36" s="289"/>
      <c r="R36" s="290"/>
      <c r="T36" s="268" t="s">
        <v>98</v>
      </c>
      <c r="U36" s="269"/>
      <c r="V36" s="270"/>
      <c r="Y36" s="168">
        <v>181</v>
      </c>
      <c r="Z36" s="292" t="s">
        <v>225</v>
      </c>
      <c r="AA36" s="293"/>
      <c r="AB36" s="293"/>
      <c r="AC36" s="294"/>
      <c r="AD36" s="169" t="s">
        <v>23</v>
      </c>
      <c r="AE36" s="147">
        <f>SUMIFS(Q:Q,R:R,"P181",B:B,"&lt;&gt;0")</f>
        <v>0</v>
      </c>
      <c r="AF36" s="148">
        <f t="shared" si="18"/>
        <v>0</v>
      </c>
      <c r="AI36" s="35"/>
      <c r="AJ36" s="22" t="s">
        <v>181</v>
      </c>
      <c r="AK36" s="94">
        <f>SUM(AK29:AK35)</f>
        <v>0</v>
      </c>
      <c r="AL36" s="94">
        <f t="shared" ref="AL36:AN36" si="20">SUM(AL29:AL35)</f>
        <v>0</v>
      </c>
      <c r="AM36" s="94">
        <f t="shared" si="20"/>
        <v>0</v>
      </c>
      <c r="AN36" s="94">
        <f t="shared" si="20"/>
        <v>0</v>
      </c>
      <c r="AO36" s="133"/>
    </row>
    <row r="37" spans="1:41" ht="15">
      <c r="A37" s="23" t="s">
        <v>160</v>
      </c>
      <c r="B37" s="24" t="s">
        <v>161</v>
      </c>
      <c r="C37" s="23" t="s">
        <v>162</v>
      </c>
      <c r="D37" s="23" t="s">
        <v>78</v>
      </c>
      <c r="E37" s="23" t="s">
        <v>81</v>
      </c>
      <c r="F37" s="23" t="s">
        <v>84</v>
      </c>
      <c r="G37" s="271" t="s">
        <v>163</v>
      </c>
      <c r="H37" s="272"/>
      <c r="I37" s="93" t="s">
        <v>92</v>
      </c>
      <c r="J37" s="92" t="s">
        <v>95</v>
      </c>
      <c r="K37" s="23" t="s">
        <v>110</v>
      </c>
      <c r="L37" s="130" t="s">
        <v>113</v>
      </c>
      <c r="M37" s="23" t="s">
        <v>116</v>
      </c>
      <c r="N37" s="23" t="s">
        <v>119</v>
      </c>
      <c r="O37" s="23" t="s">
        <v>122</v>
      </c>
      <c r="P37" s="23" t="s">
        <v>125</v>
      </c>
      <c r="Q37" s="271" t="s">
        <v>163</v>
      </c>
      <c r="R37" s="273"/>
      <c r="S37" s="1"/>
      <c r="T37" s="55" t="s">
        <v>102</v>
      </c>
      <c r="U37" s="98" t="s">
        <v>99</v>
      </c>
      <c r="V37" s="132" t="s">
        <v>105</v>
      </c>
      <c r="Y37" s="168">
        <v>182</v>
      </c>
      <c r="Z37" s="292" t="s">
        <v>226</v>
      </c>
      <c r="AA37" s="293"/>
      <c r="AB37" s="293"/>
      <c r="AC37" s="294"/>
      <c r="AD37" s="169" t="s">
        <v>25</v>
      </c>
      <c r="AE37" s="147">
        <f>SUMIFS(Q:Q,R:R,"P182",B:B,"&lt;&gt;0")</f>
        <v>0</v>
      </c>
      <c r="AF37" s="148">
        <f t="shared" si="18"/>
        <v>0</v>
      </c>
      <c r="AI37" s="35"/>
      <c r="AJ37" s="34"/>
      <c r="AK37" s="34"/>
      <c r="AL37" s="34"/>
      <c r="AM37" s="34"/>
      <c r="AN37" s="34"/>
      <c r="AO37" s="133"/>
    </row>
    <row r="38" spans="1:41" ht="15.75" thickBot="1">
      <c r="A38" s="22" t="s">
        <v>166</v>
      </c>
      <c r="B38" s="25">
        <f>IF(B33&lt;&gt;0,IF(SUM(B33+1)&gt;$AE$7,0, SUM(B33+1)),0)</f>
        <v>46131</v>
      </c>
      <c r="C38" s="26"/>
      <c r="D38" s="48"/>
      <c r="E38" s="48"/>
      <c r="F38" s="48"/>
      <c r="G38" s="48"/>
      <c r="H38" s="48"/>
      <c r="I38" s="91"/>
      <c r="J38" s="51"/>
      <c r="K38" s="48"/>
      <c r="L38" s="48"/>
      <c r="M38" s="48"/>
      <c r="N38" s="48"/>
      <c r="O38" s="48"/>
      <c r="P38" s="48"/>
      <c r="Q38" s="48"/>
      <c r="R38" s="50"/>
      <c r="T38" s="56"/>
      <c r="U38" s="99"/>
      <c r="V38" s="97"/>
      <c r="Y38" s="170">
        <v>183</v>
      </c>
      <c r="Z38" s="260" t="s">
        <v>244</v>
      </c>
      <c r="AA38" s="261"/>
      <c r="AB38" s="261"/>
      <c r="AC38" s="262"/>
      <c r="AD38" s="167" t="s">
        <v>243</v>
      </c>
      <c r="AE38" s="151">
        <f>SUMIFS(Q:Q,R:R,"B183",B:B,"&lt;&gt;0")</f>
        <v>0</v>
      </c>
      <c r="AF38" s="152">
        <f t="shared" si="18"/>
        <v>0</v>
      </c>
      <c r="AI38" s="35"/>
      <c r="AJ38" s="34"/>
      <c r="AK38" s="32"/>
      <c r="AL38" s="32"/>
      <c r="AM38" s="32"/>
      <c r="AN38" s="34"/>
      <c r="AO38" s="133"/>
    </row>
    <row r="39" spans="1:41" ht="15.75" thickTop="1">
      <c r="A39" s="22" t="s">
        <v>167</v>
      </c>
      <c r="B39" s="25">
        <f t="shared" ref="B39:B44" si="21">IF(B38&lt;&gt;0,IF(SUM(B38+1)&gt;$AE$7,0, SUM(B38+1)),0)</f>
        <v>46132</v>
      </c>
      <c r="C39" s="26"/>
      <c r="D39" s="48"/>
      <c r="E39" s="48"/>
      <c r="F39" s="48"/>
      <c r="G39" s="48"/>
      <c r="H39" s="48"/>
      <c r="I39" s="91"/>
      <c r="J39" s="51"/>
      <c r="K39" s="48"/>
      <c r="L39" s="48"/>
      <c r="M39" s="48"/>
      <c r="N39" s="48"/>
      <c r="O39" s="48"/>
      <c r="P39" s="48"/>
      <c r="Q39" s="48"/>
      <c r="R39" s="50"/>
      <c r="T39" s="56"/>
      <c r="U39" s="99"/>
      <c r="V39" s="97"/>
      <c r="Y39" s="171">
        <v>185</v>
      </c>
      <c r="Z39" s="278" t="s">
        <v>100</v>
      </c>
      <c r="AA39" s="279"/>
      <c r="AB39" s="279"/>
      <c r="AC39" s="280"/>
      <c r="AD39" s="172" t="s">
        <v>99</v>
      </c>
      <c r="AE39" s="143">
        <f>SUM(U12+U23+U34+U45+U56)</f>
        <v>0</v>
      </c>
      <c r="AF39" s="144">
        <f t="shared" si="18"/>
        <v>0</v>
      </c>
      <c r="AI39" s="35"/>
      <c r="AJ39" s="23" t="s">
        <v>224</v>
      </c>
      <c r="AK39" s="271" t="s">
        <v>159</v>
      </c>
      <c r="AL39" s="291"/>
      <c r="AM39" s="291"/>
      <c r="AN39" s="273"/>
      <c r="AO39" s="133"/>
    </row>
    <row r="40" spans="1:41" ht="15.75" thickBot="1">
      <c r="A40" s="22" t="s">
        <v>171</v>
      </c>
      <c r="B40" s="25">
        <f t="shared" si="21"/>
        <v>46133</v>
      </c>
      <c r="C40" s="26"/>
      <c r="D40" s="48"/>
      <c r="E40" s="48"/>
      <c r="F40" s="48"/>
      <c r="G40" s="48"/>
      <c r="H40" s="48"/>
      <c r="I40" s="91"/>
      <c r="J40" s="51"/>
      <c r="K40" s="48"/>
      <c r="L40" s="48"/>
      <c r="M40" s="48"/>
      <c r="N40" s="48"/>
      <c r="O40" s="48"/>
      <c r="P40" s="48"/>
      <c r="Q40" s="48"/>
      <c r="R40" s="50"/>
      <c r="T40" s="56"/>
      <c r="U40" s="99"/>
      <c r="V40" s="97"/>
      <c r="Y40" s="170">
        <v>186</v>
      </c>
      <c r="Z40" s="260" t="s">
        <v>103</v>
      </c>
      <c r="AA40" s="261"/>
      <c r="AB40" s="261"/>
      <c r="AC40" s="262"/>
      <c r="AD40" s="167" t="s">
        <v>102</v>
      </c>
      <c r="AE40" s="151">
        <f>SUM(T12+T23+T34+T45+T56)</f>
        <v>0</v>
      </c>
      <c r="AF40" s="152">
        <f t="shared" si="18"/>
        <v>0</v>
      </c>
      <c r="AI40" s="35"/>
      <c r="AJ40" s="23" t="s">
        <v>160</v>
      </c>
      <c r="AK40" s="23" t="s">
        <v>164</v>
      </c>
      <c r="AL40" s="23" t="s">
        <v>165</v>
      </c>
      <c r="AM40" s="23" t="s">
        <v>102</v>
      </c>
      <c r="AN40" s="23" t="s">
        <v>81</v>
      </c>
      <c r="AO40" s="133"/>
    </row>
    <row r="41" spans="1:41" ht="15.75" thickTop="1">
      <c r="A41" s="22" t="s">
        <v>172</v>
      </c>
      <c r="B41" s="25">
        <f t="shared" si="21"/>
        <v>46134</v>
      </c>
      <c r="C41" s="26"/>
      <c r="D41" s="48"/>
      <c r="E41" s="48"/>
      <c r="F41" s="48"/>
      <c r="G41" s="48"/>
      <c r="H41" s="48"/>
      <c r="I41" s="91"/>
      <c r="J41" s="51"/>
      <c r="K41" s="48"/>
      <c r="L41" s="48"/>
      <c r="M41" s="48"/>
      <c r="N41" s="48"/>
      <c r="O41" s="48"/>
      <c r="P41" s="48"/>
      <c r="Q41" s="48"/>
      <c r="R41" s="50"/>
      <c r="T41" s="56"/>
      <c r="U41" s="99"/>
      <c r="V41" s="97"/>
      <c r="Y41" s="171">
        <v>194</v>
      </c>
      <c r="Z41" s="278" t="s">
        <v>227</v>
      </c>
      <c r="AA41" s="279"/>
      <c r="AB41" s="279"/>
      <c r="AC41" s="280"/>
      <c r="AD41" s="172" t="s">
        <v>17</v>
      </c>
      <c r="AE41" s="143">
        <f>SUMIFS(Q:Q,R:R,"SALB",B:B,"&lt;&gt;0")</f>
        <v>0</v>
      </c>
      <c r="AF41" s="144">
        <f t="shared" si="18"/>
        <v>0</v>
      </c>
      <c r="AI41" s="35"/>
      <c r="AJ41" s="22" t="s">
        <v>166</v>
      </c>
      <c r="AK41" s="27">
        <f t="shared" ref="AK41:AK47" si="22">I38</f>
        <v>0</v>
      </c>
      <c r="AL41" s="27">
        <f t="shared" ref="AL41:AL47" si="23">K38</f>
        <v>0</v>
      </c>
      <c r="AM41" s="27">
        <f t="shared" ref="AM41:AM47" si="24">IF($U$12&gt;0,T38,0)</f>
        <v>0</v>
      </c>
      <c r="AN41" s="27">
        <f t="shared" ref="AN41:AN47" si="25">IF(E38&gt;8,8,E38)</f>
        <v>0</v>
      </c>
      <c r="AO41" s="133"/>
    </row>
    <row r="42" spans="1:41" ht="15">
      <c r="A42" s="22" t="s">
        <v>173</v>
      </c>
      <c r="B42" s="25">
        <f t="shared" si="21"/>
        <v>46135</v>
      </c>
      <c r="C42" s="26"/>
      <c r="D42" s="48"/>
      <c r="E42" s="48"/>
      <c r="F42" s="48"/>
      <c r="G42" s="48"/>
      <c r="H42" s="48"/>
      <c r="I42" s="91"/>
      <c r="J42" s="51"/>
      <c r="K42" s="48"/>
      <c r="L42" s="48"/>
      <c r="M42" s="48"/>
      <c r="N42" s="48"/>
      <c r="O42" s="48"/>
      <c r="P42" s="48"/>
      <c r="Q42" s="48"/>
      <c r="R42" s="50"/>
      <c r="T42" s="56"/>
      <c r="U42" s="99"/>
      <c r="V42" s="97"/>
      <c r="Y42" s="145">
        <v>195</v>
      </c>
      <c r="Z42" s="292" t="s">
        <v>123</v>
      </c>
      <c r="AA42" s="293"/>
      <c r="AB42" s="293"/>
      <c r="AC42" s="294"/>
      <c r="AD42" s="169" t="s">
        <v>122</v>
      </c>
      <c r="AE42" s="147">
        <f>SUM(O12,O23,O34,O45,O56)</f>
        <v>0</v>
      </c>
      <c r="AF42" s="148">
        <f t="shared" si="18"/>
        <v>0</v>
      </c>
      <c r="AI42" s="35"/>
      <c r="AJ42" s="22" t="s">
        <v>167</v>
      </c>
      <c r="AK42" s="27">
        <f t="shared" si="22"/>
        <v>0</v>
      </c>
      <c r="AL42" s="27">
        <f t="shared" si="23"/>
        <v>0</v>
      </c>
      <c r="AM42" s="27">
        <f t="shared" si="24"/>
        <v>0</v>
      </c>
      <c r="AN42" s="27">
        <f t="shared" si="25"/>
        <v>0</v>
      </c>
      <c r="AO42" s="133"/>
    </row>
    <row r="43" spans="1:41" ht="15">
      <c r="A43" s="22" t="s">
        <v>175</v>
      </c>
      <c r="B43" s="25">
        <f t="shared" si="21"/>
        <v>46136</v>
      </c>
      <c r="C43" s="26"/>
      <c r="D43" s="48"/>
      <c r="E43" s="48"/>
      <c r="F43" s="48"/>
      <c r="G43" s="48"/>
      <c r="H43" s="48"/>
      <c r="I43" s="91"/>
      <c r="J43" s="51"/>
      <c r="K43" s="48"/>
      <c r="L43" s="48"/>
      <c r="M43" s="48"/>
      <c r="N43" s="48"/>
      <c r="O43" s="48"/>
      <c r="P43" s="48"/>
      <c r="Q43" s="48"/>
      <c r="R43" s="50"/>
      <c r="T43" s="56"/>
      <c r="U43" s="99"/>
      <c r="V43" s="97"/>
      <c r="Y43" s="168">
        <v>196</v>
      </c>
      <c r="Z43" s="292" t="s">
        <v>16</v>
      </c>
      <c r="AA43" s="293"/>
      <c r="AB43" s="293"/>
      <c r="AC43" s="294"/>
      <c r="AD43" s="169" t="s">
        <v>15</v>
      </c>
      <c r="AE43" s="147">
        <f>SUMIFS(Q:Q,R:R,"AL",B:B,"&lt;&gt;0")</f>
        <v>0</v>
      </c>
      <c r="AF43" s="148">
        <f t="shared" si="18"/>
        <v>0</v>
      </c>
      <c r="AI43" s="35"/>
      <c r="AJ43" s="22" t="s">
        <v>171</v>
      </c>
      <c r="AK43" s="27">
        <f t="shared" si="22"/>
        <v>0</v>
      </c>
      <c r="AL43" s="27">
        <f t="shared" si="23"/>
        <v>0</v>
      </c>
      <c r="AM43" s="27">
        <f t="shared" si="24"/>
        <v>0</v>
      </c>
      <c r="AN43" s="27">
        <f t="shared" si="25"/>
        <v>0</v>
      </c>
      <c r="AO43" s="133"/>
    </row>
    <row r="44" spans="1:41" ht="15">
      <c r="A44" s="22" t="s">
        <v>178</v>
      </c>
      <c r="B44" s="25">
        <f t="shared" si="21"/>
        <v>46137</v>
      </c>
      <c r="C44" s="26"/>
      <c r="D44" s="48"/>
      <c r="E44" s="48"/>
      <c r="F44" s="48"/>
      <c r="G44" s="48"/>
      <c r="H44" s="48"/>
      <c r="I44" s="91"/>
      <c r="J44" s="51"/>
      <c r="K44" s="48"/>
      <c r="L44" s="48"/>
      <c r="M44" s="48"/>
      <c r="N44" s="48"/>
      <c r="O44" s="48"/>
      <c r="P44" s="48"/>
      <c r="Q44" s="48"/>
      <c r="R44" s="50"/>
      <c r="T44" s="56"/>
      <c r="U44" s="99"/>
      <c r="V44" s="97"/>
      <c r="Y44" s="168">
        <v>197</v>
      </c>
      <c r="Z44" s="292" t="s">
        <v>228</v>
      </c>
      <c r="AA44" s="293"/>
      <c r="AB44" s="293"/>
      <c r="AC44" s="294"/>
      <c r="AD44" s="169" t="s">
        <v>7</v>
      </c>
      <c r="AE44" s="147">
        <f>SUMIFS(Q:Q,R:R,"DR",B:B,"&lt;&gt;0")</f>
        <v>0</v>
      </c>
      <c r="AF44" s="148">
        <f t="shared" si="18"/>
        <v>0</v>
      </c>
      <c r="AI44" s="35"/>
      <c r="AJ44" s="22" t="s">
        <v>172</v>
      </c>
      <c r="AK44" s="27">
        <f t="shared" si="22"/>
        <v>0</v>
      </c>
      <c r="AL44" s="27">
        <f t="shared" si="23"/>
        <v>0</v>
      </c>
      <c r="AM44" s="27">
        <f t="shared" si="24"/>
        <v>0</v>
      </c>
      <c r="AN44" s="27">
        <f t="shared" si="25"/>
        <v>0</v>
      </c>
      <c r="AO44" s="133"/>
    </row>
    <row r="45" spans="1:41" ht="15">
      <c r="A45" s="30" t="s">
        <v>181</v>
      </c>
      <c r="B45" s="21"/>
      <c r="C45" s="29">
        <f>SUMIF($B38:$B44,"&lt;&gt;0",C38:C44)</f>
        <v>0</v>
      </c>
      <c r="D45" s="29">
        <f t="shared" ref="D45:Q45" si="26">SUMIF($B38:$B44,"&lt;&gt;0",D38:D44)</f>
        <v>0</v>
      </c>
      <c r="E45" s="29">
        <f t="shared" si="26"/>
        <v>0</v>
      </c>
      <c r="F45" s="29">
        <f t="shared" si="26"/>
        <v>0</v>
      </c>
      <c r="G45" s="29"/>
      <c r="H45" s="29"/>
      <c r="I45" s="47">
        <f t="shared" si="26"/>
        <v>0</v>
      </c>
      <c r="J45" s="47">
        <f t="shared" si="26"/>
        <v>0</v>
      </c>
      <c r="K45" s="29">
        <f t="shared" si="26"/>
        <v>0</v>
      </c>
      <c r="L45" s="29">
        <f t="shared" si="26"/>
        <v>0</v>
      </c>
      <c r="M45" s="29">
        <f t="shared" si="26"/>
        <v>0</v>
      </c>
      <c r="N45" s="29">
        <f t="shared" si="26"/>
        <v>0</v>
      </c>
      <c r="O45" s="29">
        <f t="shared" si="26"/>
        <v>0</v>
      </c>
      <c r="P45" s="29">
        <f t="shared" si="26"/>
        <v>0</v>
      </c>
      <c r="Q45" s="29">
        <f t="shared" si="26"/>
        <v>0</v>
      </c>
      <c r="R45" s="29"/>
      <c r="T45" s="57">
        <f>SUMIF($B38:$B44,"&lt;&gt;0",T38:T44)</f>
        <v>0</v>
      </c>
      <c r="U45" s="100">
        <f>SUMIF($B38:$B44,"&lt;&gt;0",U38:U44)</f>
        <v>0</v>
      </c>
      <c r="V45" s="100">
        <f>SUMIF($B38:$B44,"&lt;&gt;0",V38:V44)</f>
        <v>0</v>
      </c>
      <c r="Y45" s="188">
        <v>198</v>
      </c>
      <c r="Z45" s="292" t="s">
        <v>229</v>
      </c>
      <c r="AA45" s="293"/>
      <c r="AB45" s="293"/>
      <c r="AC45" s="294"/>
      <c r="AD45" s="189" t="s">
        <v>21</v>
      </c>
      <c r="AE45" s="147">
        <f>SUMIFS(Q:Q,R:R,"POBS",B:B,"&lt;&gt;0")</f>
        <v>0</v>
      </c>
      <c r="AF45" s="148">
        <f t="shared" si="18"/>
        <v>0</v>
      </c>
      <c r="AI45" s="35"/>
      <c r="AJ45" s="22" t="s">
        <v>173</v>
      </c>
      <c r="AK45" s="27">
        <f t="shared" si="22"/>
        <v>0</v>
      </c>
      <c r="AL45" s="27">
        <f t="shared" si="23"/>
        <v>0</v>
      </c>
      <c r="AM45" s="27">
        <f t="shared" si="24"/>
        <v>0</v>
      </c>
      <c r="AN45" s="27">
        <f t="shared" si="25"/>
        <v>0</v>
      </c>
      <c r="AO45" s="133"/>
    </row>
    <row r="46" spans="1:41" ht="15.75" thickBot="1">
      <c r="Y46" s="170">
        <v>199</v>
      </c>
      <c r="Z46" s="260" t="s">
        <v>230</v>
      </c>
      <c r="AA46" s="261"/>
      <c r="AB46" s="261"/>
      <c r="AC46" s="262"/>
      <c r="AD46" s="167" t="s">
        <v>119</v>
      </c>
      <c r="AE46" s="151">
        <f>SUM(N12,N23,N34,N45,N56)</f>
        <v>0</v>
      </c>
      <c r="AF46" s="152">
        <f t="shared" si="18"/>
        <v>0</v>
      </c>
      <c r="AI46" s="35"/>
      <c r="AJ46" s="22" t="s">
        <v>175</v>
      </c>
      <c r="AK46" s="27">
        <f t="shared" si="22"/>
        <v>0</v>
      </c>
      <c r="AL46" s="27">
        <f t="shared" si="23"/>
        <v>0</v>
      </c>
      <c r="AM46" s="27">
        <f t="shared" si="24"/>
        <v>0</v>
      </c>
      <c r="AN46" s="27">
        <f t="shared" si="25"/>
        <v>0</v>
      </c>
      <c r="AO46" s="133"/>
    </row>
    <row r="47" spans="1:41" ht="15.75" thickTop="1">
      <c r="A47" s="282" t="s">
        <v>234</v>
      </c>
      <c r="B47" s="282"/>
      <c r="C47" s="283" t="s">
        <v>157</v>
      </c>
      <c r="D47" s="284"/>
      <c r="E47" s="284"/>
      <c r="F47" s="284"/>
      <c r="G47" s="284"/>
      <c r="H47" s="285"/>
      <c r="I47" s="286" t="s">
        <v>158</v>
      </c>
      <c r="J47" s="287"/>
      <c r="K47" s="288" t="s">
        <v>109</v>
      </c>
      <c r="L47" s="289"/>
      <c r="M47" s="289"/>
      <c r="N47" s="289"/>
      <c r="O47" s="289"/>
      <c r="P47" s="289"/>
      <c r="Q47" s="289"/>
      <c r="R47" s="290"/>
      <c r="T47" s="268" t="s">
        <v>98</v>
      </c>
      <c r="U47" s="269"/>
      <c r="V47" s="270"/>
      <c r="Y47" s="185" t="s">
        <v>231</v>
      </c>
      <c r="Z47" s="278" t="s">
        <v>129</v>
      </c>
      <c r="AA47" s="279"/>
      <c r="AB47" s="279"/>
      <c r="AC47" s="280"/>
      <c r="AD47" s="173" t="s">
        <v>3</v>
      </c>
      <c r="AE47" s="174">
        <f>SUMIFS(Q:Q,R:R,"LW",B:B,"&lt;&gt;0")</f>
        <v>0</v>
      </c>
      <c r="AF47" s="175">
        <f t="shared" si="18"/>
        <v>0</v>
      </c>
      <c r="AI47" s="35"/>
      <c r="AJ47" s="22" t="s">
        <v>178</v>
      </c>
      <c r="AK47" s="27">
        <f t="shared" si="22"/>
        <v>0</v>
      </c>
      <c r="AL47" s="27">
        <f t="shared" si="23"/>
        <v>0</v>
      </c>
      <c r="AM47" s="27">
        <f t="shared" si="24"/>
        <v>0</v>
      </c>
      <c r="AN47" s="27">
        <f t="shared" si="25"/>
        <v>0</v>
      </c>
      <c r="AO47" s="133"/>
    </row>
    <row r="48" spans="1:41" ht="15.75" thickBot="1">
      <c r="A48" s="23" t="s">
        <v>160</v>
      </c>
      <c r="B48" s="24" t="s">
        <v>161</v>
      </c>
      <c r="C48" s="23" t="s">
        <v>162</v>
      </c>
      <c r="D48" s="23" t="s">
        <v>78</v>
      </c>
      <c r="E48" s="23" t="s">
        <v>81</v>
      </c>
      <c r="F48" s="23" t="s">
        <v>84</v>
      </c>
      <c r="G48" s="271" t="s">
        <v>163</v>
      </c>
      <c r="H48" s="272"/>
      <c r="I48" s="93" t="s">
        <v>92</v>
      </c>
      <c r="J48" s="92" t="s">
        <v>95</v>
      </c>
      <c r="K48" s="23" t="s">
        <v>110</v>
      </c>
      <c r="L48" s="130" t="s">
        <v>113</v>
      </c>
      <c r="M48" s="23" t="s">
        <v>116</v>
      </c>
      <c r="N48" s="23" t="s">
        <v>119</v>
      </c>
      <c r="O48" s="23" t="s">
        <v>122</v>
      </c>
      <c r="P48" s="23" t="s">
        <v>125</v>
      </c>
      <c r="Q48" s="271" t="s">
        <v>163</v>
      </c>
      <c r="R48" s="273"/>
      <c r="S48" s="1"/>
      <c r="T48" s="55" t="s">
        <v>102</v>
      </c>
      <c r="U48" s="98" t="s">
        <v>99</v>
      </c>
      <c r="V48" s="132" t="s">
        <v>105</v>
      </c>
      <c r="Y48" s="186" t="s">
        <v>232</v>
      </c>
      <c r="Z48" s="260" t="s">
        <v>106</v>
      </c>
      <c r="AA48" s="261"/>
      <c r="AB48" s="261"/>
      <c r="AC48" s="262"/>
      <c r="AD48" s="167" t="s">
        <v>105</v>
      </c>
      <c r="AE48" s="176">
        <f>SUM(V12+V23+V34+V45+V56)</f>
        <v>0</v>
      </c>
      <c r="AF48" s="152">
        <f t="shared" si="18"/>
        <v>0</v>
      </c>
      <c r="AI48" s="35"/>
      <c r="AJ48" s="22" t="s">
        <v>181</v>
      </c>
      <c r="AK48" s="94">
        <f>SUM(AK41:AK47)</f>
        <v>0</v>
      </c>
      <c r="AL48" s="94">
        <f t="shared" ref="AL48:AN48" si="27">SUM(AL41:AL47)</f>
        <v>0</v>
      </c>
      <c r="AM48" s="94">
        <f t="shared" si="27"/>
        <v>0</v>
      </c>
      <c r="AN48" s="94">
        <f t="shared" si="27"/>
        <v>0</v>
      </c>
      <c r="AO48" s="133"/>
    </row>
    <row r="49" spans="1:41" ht="14.25" thickTop="1" thickBot="1">
      <c r="A49" s="22" t="s">
        <v>166</v>
      </c>
      <c r="B49" s="25">
        <f>IF(B44&lt;&gt;0,IF(SUM(B44+1)&gt;$AE$7,0, SUM(B44+1)),0)</f>
        <v>46138</v>
      </c>
      <c r="C49" s="26"/>
      <c r="D49" s="48"/>
      <c r="E49" s="48"/>
      <c r="F49" s="48"/>
      <c r="G49" s="48"/>
      <c r="H49" s="48"/>
      <c r="I49" s="91"/>
      <c r="J49" s="51"/>
      <c r="K49" s="48"/>
      <c r="L49" s="48"/>
      <c r="M49" s="48"/>
      <c r="N49" s="48"/>
      <c r="O49" s="48"/>
      <c r="P49" s="48"/>
      <c r="Q49" s="48"/>
      <c r="R49" s="50"/>
      <c r="T49" s="56"/>
      <c r="U49" s="99"/>
      <c r="V49" s="97"/>
      <c r="Y49" s="5"/>
      <c r="Z49" s="263"/>
      <c r="AA49" s="263"/>
      <c r="AE49" s="90">
        <f>SUM(AE18:AE48)</f>
        <v>0</v>
      </c>
      <c r="AF49" s="44">
        <f>SUM(AF18:AF48)</f>
        <v>0</v>
      </c>
      <c r="AI49" s="35"/>
      <c r="AJ49" s="34"/>
      <c r="AK49" s="34"/>
      <c r="AL49" s="34"/>
      <c r="AM49" s="34"/>
      <c r="AN49" s="34"/>
      <c r="AO49" s="133"/>
    </row>
    <row r="50" spans="1:41" ht="13.5" thickTop="1">
      <c r="A50" s="22" t="s">
        <v>167</v>
      </c>
      <c r="B50" s="25">
        <f t="shared" ref="B50:B55" si="28">IF(B49&lt;&gt;0,IF(SUM(B49+1)&gt;$AE$7,0, SUM(B49+1)),0)</f>
        <v>46139</v>
      </c>
      <c r="C50" s="26"/>
      <c r="D50" s="48"/>
      <c r="E50" s="48"/>
      <c r="F50" s="48"/>
      <c r="G50" s="48"/>
      <c r="H50" s="48"/>
      <c r="I50" s="91"/>
      <c r="J50" s="51"/>
      <c r="K50" s="48"/>
      <c r="L50" s="48"/>
      <c r="M50" s="48"/>
      <c r="N50" s="48"/>
      <c r="O50" s="48"/>
      <c r="P50" s="48"/>
      <c r="Q50" s="48"/>
      <c r="R50" s="50"/>
      <c r="T50" s="56"/>
      <c r="U50" s="99"/>
      <c r="V50" s="97"/>
      <c r="Y50" s="264" t="s">
        <v>233</v>
      </c>
      <c r="Z50" s="264"/>
      <c r="AA50" s="264"/>
      <c r="AB50" s="264"/>
      <c r="AC50" s="264"/>
      <c r="AD50" s="264"/>
      <c r="AE50" s="264"/>
      <c r="AF50" s="264"/>
      <c r="AI50" s="35"/>
      <c r="AJ50" s="34"/>
      <c r="AK50" s="34"/>
      <c r="AL50" s="34"/>
      <c r="AM50" s="34"/>
      <c r="AN50" s="34"/>
      <c r="AO50" s="133"/>
    </row>
    <row r="51" spans="1:41" ht="13.5" thickBot="1">
      <c r="A51" s="22" t="s">
        <v>171</v>
      </c>
      <c r="B51" s="25">
        <f t="shared" si="28"/>
        <v>46140</v>
      </c>
      <c r="C51" s="26"/>
      <c r="D51" s="48"/>
      <c r="E51" s="48"/>
      <c r="F51" s="48"/>
      <c r="G51" s="48"/>
      <c r="H51" s="48"/>
      <c r="I51" s="91"/>
      <c r="J51" s="51"/>
      <c r="K51" s="48"/>
      <c r="L51" s="48"/>
      <c r="M51" s="48"/>
      <c r="N51" s="48"/>
      <c r="O51" s="48"/>
      <c r="P51" s="48"/>
      <c r="Q51" s="48"/>
      <c r="R51" s="50"/>
      <c r="T51" s="56"/>
      <c r="U51" s="99"/>
      <c r="V51" s="97"/>
      <c r="AI51" s="35"/>
      <c r="AJ51" s="23" t="s">
        <v>234</v>
      </c>
      <c r="AK51" s="271" t="s">
        <v>159</v>
      </c>
      <c r="AL51" s="291"/>
      <c r="AM51" s="291"/>
      <c r="AN51" s="273"/>
      <c r="AO51" s="133"/>
    </row>
    <row r="52" spans="1:41" ht="13.5" thickTop="1">
      <c r="A52" s="22" t="s">
        <v>172</v>
      </c>
      <c r="B52" s="25">
        <f t="shared" si="28"/>
        <v>46141</v>
      </c>
      <c r="C52" s="26"/>
      <c r="D52" s="48"/>
      <c r="E52" s="48"/>
      <c r="F52" s="48"/>
      <c r="G52" s="48"/>
      <c r="H52" s="48"/>
      <c r="I52" s="91"/>
      <c r="J52" s="51"/>
      <c r="K52" s="48"/>
      <c r="L52" s="48"/>
      <c r="M52" s="48"/>
      <c r="N52" s="48"/>
      <c r="O52" s="48"/>
      <c r="P52" s="48"/>
      <c r="Q52" s="48"/>
      <c r="R52" s="50"/>
      <c r="T52" s="56"/>
      <c r="U52" s="99"/>
      <c r="V52" s="97"/>
      <c r="X52" s="81"/>
      <c r="Y52" s="8"/>
      <c r="Z52" s="8"/>
      <c r="AA52" s="8"/>
      <c r="AB52" s="8"/>
      <c r="AC52" s="8"/>
      <c r="AD52" s="8"/>
      <c r="AE52" s="8"/>
      <c r="AF52" s="8"/>
      <c r="AG52" s="9"/>
      <c r="AI52" s="35"/>
      <c r="AJ52" s="23" t="s">
        <v>160</v>
      </c>
      <c r="AK52" s="23" t="s">
        <v>164</v>
      </c>
      <c r="AL52" s="23" t="s">
        <v>165</v>
      </c>
      <c r="AM52" s="23" t="s">
        <v>102</v>
      </c>
      <c r="AN52" s="23" t="s">
        <v>81</v>
      </c>
      <c r="AO52" s="133"/>
    </row>
    <row r="53" spans="1:41" ht="12.75" customHeight="1">
      <c r="A53" s="22" t="s">
        <v>173</v>
      </c>
      <c r="B53" s="25">
        <f t="shared" si="28"/>
        <v>46142</v>
      </c>
      <c r="C53" s="26"/>
      <c r="D53" s="48"/>
      <c r="E53" s="48"/>
      <c r="F53" s="48"/>
      <c r="G53" s="48"/>
      <c r="H53" s="48"/>
      <c r="I53" s="91"/>
      <c r="J53" s="51"/>
      <c r="K53" s="48"/>
      <c r="L53" s="48"/>
      <c r="M53" s="48"/>
      <c r="N53" s="48"/>
      <c r="O53" s="48"/>
      <c r="P53" s="48"/>
      <c r="Q53" s="48"/>
      <c r="R53" s="50"/>
      <c r="T53" s="56"/>
      <c r="U53" s="99"/>
      <c r="V53" s="97"/>
      <c r="X53" s="10"/>
      <c r="Y53" s="265"/>
      <c r="Z53" s="265"/>
      <c r="AA53" s="265"/>
      <c r="AB53" s="265"/>
      <c r="AC53" s="265"/>
      <c r="AD53" s="265"/>
      <c r="AE53" s="265"/>
      <c r="AF53" s="265"/>
      <c r="AG53" s="11"/>
      <c r="AI53" s="35"/>
      <c r="AJ53" s="22" t="s">
        <v>166</v>
      </c>
      <c r="AK53" s="27">
        <f t="shared" ref="AK53:AK59" si="29">I49</f>
        <v>0</v>
      </c>
      <c r="AL53" s="27">
        <f t="shared" ref="AL53:AL59" si="30">K49</f>
        <v>0</v>
      </c>
      <c r="AM53" s="27">
        <f t="shared" ref="AM53:AM59" si="31">IF($U$12&gt;0,T49,0)</f>
        <v>0</v>
      </c>
      <c r="AN53" s="27">
        <f t="shared" ref="AN53:AN59" si="32">IF(E49&gt;8,8,E49)</f>
        <v>0</v>
      </c>
      <c r="AO53" s="133"/>
    </row>
    <row r="54" spans="1:41" ht="12.75" customHeight="1">
      <c r="A54" s="22" t="s">
        <v>175</v>
      </c>
      <c r="B54" s="25">
        <f t="shared" si="28"/>
        <v>46143</v>
      </c>
      <c r="C54" s="26"/>
      <c r="D54" s="48"/>
      <c r="E54" s="48"/>
      <c r="F54" s="48"/>
      <c r="G54" s="48"/>
      <c r="H54" s="48"/>
      <c r="I54" s="91"/>
      <c r="J54" s="51"/>
      <c r="K54" s="48"/>
      <c r="L54" s="48"/>
      <c r="M54" s="48"/>
      <c r="N54" s="48"/>
      <c r="O54" s="48"/>
      <c r="P54" s="48"/>
      <c r="Q54" s="48"/>
      <c r="R54" s="50"/>
      <c r="T54" s="56"/>
      <c r="U54" s="99"/>
      <c r="V54" s="97"/>
      <c r="X54" s="10"/>
      <c r="Y54" s="2" t="s">
        <v>235</v>
      </c>
      <c r="AE54" s="2" t="s">
        <v>161</v>
      </c>
      <c r="AG54" s="11"/>
      <c r="AI54" s="35"/>
      <c r="AJ54" s="22" t="s">
        <v>167</v>
      </c>
      <c r="AK54" s="27">
        <f t="shared" si="29"/>
        <v>0</v>
      </c>
      <c r="AL54" s="27">
        <f t="shared" si="30"/>
        <v>0</v>
      </c>
      <c r="AM54" s="27">
        <f t="shared" si="31"/>
        <v>0</v>
      </c>
      <c r="AN54" s="27">
        <f t="shared" si="32"/>
        <v>0</v>
      </c>
      <c r="AO54" s="133"/>
    </row>
    <row r="55" spans="1:41" ht="12.75" customHeight="1">
      <c r="A55" s="22" t="s">
        <v>178</v>
      </c>
      <c r="B55" s="25">
        <f t="shared" si="28"/>
        <v>46144</v>
      </c>
      <c r="C55" s="26"/>
      <c r="D55" s="48"/>
      <c r="E55" s="48"/>
      <c r="F55" s="48"/>
      <c r="G55" s="48"/>
      <c r="H55" s="48"/>
      <c r="I55" s="91"/>
      <c r="J55" s="51"/>
      <c r="K55" s="48"/>
      <c r="L55" s="48"/>
      <c r="M55" s="48"/>
      <c r="N55" s="48"/>
      <c r="O55" s="48"/>
      <c r="P55" s="48"/>
      <c r="Q55" s="48"/>
      <c r="R55" s="50"/>
      <c r="T55" s="56"/>
      <c r="U55" s="99"/>
      <c r="V55" s="97"/>
      <c r="X55" s="10"/>
      <c r="Y55" s="266" t="s">
        <v>236</v>
      </c>
      <c r="Z55" s="266"/>
      <c r="AA55" s="266"/>
      <c r="AB55" s="266"/>
      <c r="AC55" s="266"/>
      <c r="AD55" s="266"/>
      <c r="AE55" s="266"/>
      <c r="AF55" s="266"/>
      <c r="AG55" s="11"/>
      <c r="AI55" s="35"/>
      <c r="AJ55" s="22" t="s">
        <v>171</v>
      </c>
      <c r="AK55" s="27">
        <f t="shared" si="29"/>
        <v>0</v>
      </c>
      <c r="AL55" s="27">
        <f t="shared" si="30"/>
        <v>0</v>
      </c>
      <c r="AM55" s="27">
        <f t="shared" si="31"/>
        <v>0</v>
      </c>
      <c r="AN55" s="27">
        <f t="shared" si="32"/>
        <v>0</v>
      </c>
      <c r="AO55" s="133"/>
    </row>
    <row r="56" spans="1:41">
      <c r="A56" s="30" t="s">
        <v>181</v>
      </c>
      <c r="B56" s="21"/>
      <c r="C56" s="29">
        <f>SUMIF($B49:$B55,"&lt;&gt;0",C49:C55)</f>
        <v>0</v>
      </c>
      <c r="D56" s="29">
        <f t="shared" ref="D56:F56" si="33">SUMIF($B49:$B55,"&lt;&gt;0",D49:D55)</f>
        <v>0</v>
      </c>
      <c r="E56" s="29">
        <f t="shared" si="33"/>
        <v>0</v>
      </c>
      <c r="F56" s="29">
        <f t="shared" si="33"/>
        <v>0</v>
      </c>
      <c r="G56" s="29"/>
      <c r="H56" s="29"/>
      <c r="I56" s="47">
        <f t="shared" ref="I56:Q56" si="34">SUMIF($B49:$B55,"&lt;&gt;0",I49:I55)</f>
        <v>0</v>
      </c>
      <c r="J56" s="47">
        <f t="shared" si="34"/>
        <v>0</v>
      </c>
      <c r="K56" s="29">
        <f t="shared" si="34"/>
        <v>0</v>
      </c>
      <c r="L56" s="29">
        <f t="shared" si="34"/>
        <v>0</v>
      </c>
      <c r="M56" s="29">
        <f t="shared" si="34"/>
        <v>0</v>
      </c>
      <c r="N56" s="29">
        <f t="shared" si="34"/>
        <v>0</v>
      </c>
      <c r="O56" s="29">
        <f t="shared" si="34"/>
        <v>0</v>
      </c>
      <c r="P56" s="29">
        <f t="shared" si="34"/>
        <v>0</v>
      </c>
      <c r="Q56" s="29">
        <f t="shared" si="34"/>
        <v>0</v>
      </c>
      <c r="R56" s="29"/>
      <c r="T56" s="57">
        <f>SUMIF($B49:$B55,"&lt;&gt;0",T49:T55)</f>
        <v>0</v>
      </c>
      <c r="U56" s="100">
        <f>SUMIF($B49:$B55,"&lt;&gt;0",U49:U55)</f>
        <v>0</v>
      </c>
      <c r="V56" s="100">
        <f>SUMIF($B49:$B55,"&lt;&gt;0",V49:V55)</f>
        <v>0</v>
      </c>
      <c r="X56" s="10"/>
      <c r="Y56" s="266"/>
      <c r="Z56" s="266"/>
      <c r="AA56" s="266"/>
      <c r="AB56" s="266"/>
      <c r="AC56" s="266"/>
      <c r="AD56" s="266"/>
      <c r="AE56" s="266"/>
      <c r="AF56" s="266"/>
      <c r="AG56" s="11"/>
      <c r="AI56" s="35"/>
      <c r="AJ56" s="22" t="s">
        <v>172</v>
      </c>
      <c r="AK56" s="27">
        <f t="shared" si="29"/>
        <v>0</v>
      </c>
      <c r="AL56" s="27">
        <f t="shared" si="30"/>
        <v>0</v>
      </c>
      <c r="AM56" s="27">
        <f t="shared" si="31"/>
        <v>0</v>
      </c>
      <c r="AN56" s="27">
        <f t="shared" si="32"/>
        <v>0</v>
      </c>
      <c r="AO56" s="133"/>
    </row>
    <row r="57" spans="1:41">
      <c r="X57" s="10"/>
      <c r="AG57" s="11"/>
      <c r="AI57" s="35"/>
      <c r="AJ57" s="22" t="s">
        <v>173</v>
      </c>
      <c r="AK57" s="27">
        <f t="shared" si="29"/>
        <v>0</v>
      </c>
      <c r="AL57" s="27">
        <f t="shared" si="30"/>
        <v>0</v>
      </c>
      <c r="AM57" s="27">
        <f t="shared" si="31"/>
        <v>0</v>
      </c>
      <c r="AN57" s="27">
        <f t="shared" si="32"/>
        <v>0</v>
      </c>
      <c r="AO57" s="133"/>
    </row>
    <row r="58" spans="1:41">
      <c r="A58" s="281" t="s">
        <v>237</v>
      </c>
      <c r="B58" s="281"/>
      <c r="C58" s="281"/>
      <c r="D58" s="281"/>
      <c r="E58" s="281"/>
      <c r="F58" s="281"/>
      <c r="G58" s="281"/>
      <c r="H58" s="281"/>
      <c r="I58" s="281"/>
      <c r="J58" s="281"/>
      <c r="K58" s="281"/>
      <c r="L58" s="281"/>
      <c r="M58" s="281"/>
      <c r="N58" s="281"/>
      <c r="O58" s="281"/>
      <c r="P58" s="281"/>
      <c r="Q58" s="281"/>
      <c r="R58" s="281"/>
      <c r="X58" s="10"/>
      <c r="Y58" s="267"/>
      <c r="Z58" s="267"/>
      <c r="AA58" s="267"/>
      <c r="AB58" s="267"/>
      <c r="AC58" s="267"/>
      <c r="AD58" s="267"/>
      <c r="AE58" s="265"/>
      <c r="AF58" s="265"/>
      <c r="AG58" s="11"/>
      <c r="AI58" s="35"/>
      <c r="AJ58" s="22" t="s">
        <v>175</v>
      </c>
      <c r="AK58" s="27">
        <f t="shared" si="29"/>
        <v>0</v>
      </c>
      <c r="AL58" s="27">
        <f t="shared" si="30"/>
        <v>0</v>
      </c>
      <c r="AM58" s="27">
        <f t="shared" si="31"/>
        <v>0</v>
      </c>
      <c r="AN58" s="27">
        <f t="shared" si="32"/>
        <v>0</v>
      </c>
      <c r="AO58" s="133"/>
    </row>
    <row r="59" spans="1:41">
      <c r="A59" s="274" t="s">
        <v>239</v>
      </c>
      <c r="B59" s="274"/>
      <c r="C59" s="274"/>
      <c r="D59" s="274"/>
      <c r="E59" s="274"/>
      <c r="F59" s="274"/>
      <c r="G59" s="274"/>
      <c r="H59" s="274"/>
      <c r="I59" s="274"/>
      <c r="J59" s="274"/>
      <c r="K59" s="274"/>
      <c r="L59" s="274"/>
      <c r="M59" s="274"/>
      <c r="N59" s="274"/>
      <c r="O59" s="274"/>
      <c r="P59" s="274"/>
      <c r="Q59" s="274"/>
      <c r="R59" s="274"/>
      <c r="X59" s="10"/>
      <c r="Y59" s="1" t="s">
        <v>238</v>
      </c>
      <c r="Z59" s="1"/>
      <c r="AA59" s="1"/>
      <c r="AB59" s="1"/>
      <c r="AC59" s="1"/>
      <c r="AD59" s="1"/>
      <c r="AE59" s="2" t="s">
        <v>161</v>
      </c>
      <c r="AG59" s="11"/>
      <c r="AI59" s="35"/>
      <c r="AJ59" s="22" t="s">
        <v>178</v>
      </c>
      <c r="AK59" s="27">
        <f t="shared" si="29"/>
        <v>0</v>
      </c>
      <c r="AL59" s="27">
        <f t="shared" si="30"/>
        <v>0</v>
      </c>
      <c r="AM59" s="27">
        <f t="shared" si="31"/>
        <v>0</v>
      </c>
      <c r="AN59" s="27">
        <f t="shared" si="32"/>
        <v>0</v>
      </c>
      <c r="AO59" s="133"/>
    </row>
    <row r="60" spans="1:41" ht="13.5" thickBot="1">
      <c r="A60" s="15"/>
      <c r="B60" s="2" t="s">
        <v>240</v>
      </c>
      <c r="E60" s="52"/>
      <c r="F60" s="80" t="s">
        <v>241</v>
      </c>
      <c r="G60" s="52"/>
      <c r="H60" s="52"/>
      <c r="I60" s="52"/>
      <c r="J60" s="52"/>
      <c r="X60" s="12"/>
      <c r="Y60" s="13"/>
      <c r="Z60" s="13"/>
      <c r="AA60" s="13"/>
      <c r="AB60" s="13"/>
      <c r="AC60" s="13"/>
      <c r="AD60" s="13"/>
      <c r="AE60" s="13"/>
      <c r="AF60" s="13"/>
      <c r="AG60" s="14"/>
      <c r="AI60" s="35"/>
      <c r="AJ60" s="22" t="s">
        <v>181</v>
      </c>
      <c r="AK60" s="94">
        <f>SUM(AK53:AK59)</f>
        <v>0</v>
      </c>
      <c r="AL60" s="94">
        <f t="shared" ref="AL60:AN60" si="35">SUM(AL53:AL59)</f>
        <v>0</v>
      </c>
      <c r="AM60" s="94">
        <f t="shared" si="35"/>
        <v>0</v>
      </c>
      <c r="AN60" s="94">
        <f t="shared" si="35"/>
        <v>0</v>
      </c>
      <c r="AO60" s="133"/>
    </row>
    <row r="61" spans="1:41" ht="13.5" thickTop="1">
      <c r="AI61" s="35"/>
      <c r="AJ61" s="34"/>
      <c r="AK61" s="34"/>
      <c r="AL61" s="34"/>
      <c r="AM61" s="34"/>
      <c r="AN61" s="34"/>
      <c r="AO61" s="133"/>
    </row>
    <row r="62" spans="1:41" ht="12.75" customHeight="1">
      <c r="C62" s="275" t="s">
        <v>242</v>
      </c>
      <c r="D62" s="275"/>
      <c r="E62" s="275"/>
      <c r="F62" s="275"/>
      <c r="G62" s="275"/>
      <c r="H62" s="275"/>
      <c r="I62" s="275"/>
      <c r="J62" s="275"/>
      <c r="K62" s="275"/>
      <c r="L62" s="275"/>
      <c r="M62" s="275"/>
      <c r="N62" s="276"/>
      <c r="AI62" s="39"/>
      <c r="AJ62" s="40"/>
      <c r="AK62" s="40"/>
      <c r="AL62" s="40"/>
      <c r="AM62" s="40"/>
      <c r="AN62" s="40"/>
      <c r="AO62" s="134"/>
    </row>
    <row r="63" spans="1:41" ht="12.75" customHeight="1">
      <c r="C63" s="275"/>
      <c r="D63" s="275"/>
      <c r="E63" s="275"/>
      <c r="F63" s="275"/>
      <c r="G63" s="275"/>
      <c r="H63" s="275"/>
      <c r="I63" s="275"/>
      <c r="J63" s="275"/>
      <c r="K63" s="275"/>
      <c r="L63" s="275"/>
      <c r="M63" s="275"/>
      <c r="N63" s="277"/>
    </row>
  </sheetData>
  <sheetProtection sheet="1" formatColumns="0" selectLockedCells="1"/>
  <protectedRanges>
    <protectedRange sqref="C5:C11 C16:C22 C27:C33 C38:C44 C49:C55" name="Range1_2"/>
    <protectedRange sqref="Y3 Y5 AD3 AB7 AE7 AD5:AF5" name="Range1_1_1"/>
    <protectedRange sqref="AG10" name="Range1_2_1_1"/>
    <protectedRange sqref="AB10" name="Range1_3_2_1"/>
    <protectedRange sqref="AE24" name="Range1_3_1_1_1_1_1"/>
  </protectedRanges>
  <mergeCells count="107">
    <mergeCell ref="Y2:AB2"/>
    <mergeCell ref="AD2:AF2"/>
    <mergeCell ref="Y5:AB5"/>
    <mergeCell ref="Y6:Z6"/>
    <mergeCell ref="AB6:AC6"/>
    <mergeCell ref="AE6:AF6"/>
    <mergeCell ref="Y7:Z7"/>
    <mergeCell ref="AB7:AC7"/>
    <mergeCell ref="AE7:AF7"/>
    <mergeCell ref="Y9:AB9"/>
    <mergeCell ref="AD9:AF9"/>
    <mergeCell ref="Y10:AA10"/>
    <mergeCell ref="AD10:AE10"/>
    <mergeCell ref="Y11:AA11"/>
    <mergeCell ref="AD11:AE11"/>
    <mergeCell ref="Y12:AA12"/>
    <mergeCell ref="AD12:AE12"/>
    <mergeCell ref="Y13:AA13"/>
    <mergeCell ref="AD13:AE13"/>
    <mergeCell ref="AK15:AN15"/>
    <mergeCell ref="Y16:AF16"/>
    <mergeCell ref="Z18:AC18"/>
    <mergeCell ref="Z19:AC19"/>
    <mergeCell ref="Z20:AC20"/>
    <mergeCell ref="Z21:AC21"/>
    <mergeCell ref="Z22:AC22"/>
    <mergeCell ref="Z23:AC23"/>
    <mergeCell ref="Z24:AC24"/>
    <mergeCell ref="A3:B3"/>
    <mergeCell ref="C3:H3"/>
    <mergeCell ref="I3:J3"/>
    <mergeCell ref="K3:R3"/>
    <mergeCell ref="T3:V3"/>
    <mergeCell ref="Y3:AB3"/>
    <mergeCell ref="AD3:AF3"/>
    <mergeCell ref="AK3:AN3"/>
    <mergeCell ref="G4:H4"/>
    <mergeCell ref="Q4:R4"/>
    <mergeCell ref="Y4:AB4"/>
    <mergeCell ref="A14:B14"/>
    <mergeCell ref="C14:H14"/>
    <mergeCell ref="I14:J14"/>
    <mergeCell ref="K14:R14"/>
    <mergeCell ref="T14:V14"/>
    <mergeCell ref="Y14:AA14"/>
    <mergeCell ref="AD14:AE14"/>
    <mergeCell ref="G15:H15"/>
    <mergeCell ref="Q15:R15"/>
    <mergeCell ref="A25:B25"/>
    <mergeCell ref="C25:H25"/>
    <mergeCell ref="I25:J25"/>
    <mergeCell ref="K25:R25"/>
    <mergeCell ref="T25:V25"/>
    <mergeCell ref="Z25:AC25"/>
    <mergeCell ref="AK27:AN27"/>
    <mergeCell ref="Z28:AC28"/>
    <mergeCell ref="Z29:AC29"/>
    <mergeCell ref="G26:H26"/>
    <mergeCell ref="Q26:R26"/>
    <mergeCell ref="Z26:AC26"/>
    <mergeCell ref="Z27:AC27"/>
    <mergeCell ref="Z30:AC30"/>
    <mergeCell ref="Z31:AC31"/>
    <mergeCell ref="Z32:AC32"/>
    <mergeCell ref="Z33:AC33"/>
    <mergeCell ref="Z34:AC34"/>
    <mergeCell ref="Z35:AC35"/>
    <mergeCell ref="A36:B36"/>
    <mergeCell ref="C36:H36"/>
    <mergeCell ref="I36:J36"/>
    <mergeCell ref="K36:R36"/>
    <mergeCell ref="T36:V36"/>
    <mergeCell ref="Z36:AC36"/>
    <mergeCell ref="AK51:AN51"/>
    <mergeCell ref="A58:R58"/>
    <mergeCell ref="G37:H37"/>
    <mergeCell ref="Q37:R37"/>
    <mergeCell ref="Z37:AC37"/>
    <mergeCell ref="A47:B47"/>
    <mergeCell ref="C47:H47"/>
    <mergeCell ref="I47:J47"/>
    <mergeCell ref="K47:R47"/>
    <mergeCell ref="T47:V47"/>
    <mergeCell ref="Z44:AC44"/>
    <mergeCell ref="Z45:AC45"/>
    <mergeCell ref="Z38:AC38"/>
    <mergeCell ref="Z39:AC39"/>
    <mergeCell ref="AK39:AN39"/>
    <mergeCell ref="Z40:AC40"/>
    <mergeCell ref="Z41:AC41"/>
    <mergeCell ref="Z42:AC42"/>
    <mergeCell ref="Z43:AC43"/>
    <mergeCell ref="Z47:AC47"/>
    <mergeCell ref="A59:R59"/>
    <mergeCell ref="C62:M63"/>
    <mergeCell ref="N62:N63"/>
    <mergeCell ref="Z46:AC46"/>
    <mergeCell ref="G48:H48"/>
    <mergeCell ref="Q48:R48"/>
    <mergeCell ref="Z48:AC48"/>
    <mergeCell ref="Z49:AA49"/>
    <mergeCell ref="Y50:AF50"/>
    <mergeCell ref="Y53:AD53"/>
    <mergeCell ref="AE53:AF53"/>
    <mergeCell ref="Y55:AF56"/>
    <mergeCell ref="Y58:AD58"/>
    <mergeCell ref="AE58:AF58"/>
  </mergeCells>
  <conditionalFormatting sqref="B5:B11 B16:B22 B27:B33 B38:B44">
    <cfRule type="cellIs" dxfId="84" priority="50" stopIfTrue="1" operator="equal">
      <formula>0</formula>
    </cfRule>
  </conditionalFormatting>
  <conditionalFormatting sqref="B49:B55">
    <cfRule type="cellIs" dxfId="83" priority="5" stopIfTrue="1" operator="equal">
      <formula>0</formula>
    </cfRule>
  </conditionalFormatting>
  <conditionalFormatting sqref="C12:Q12 C23:Q23 C34:Q34">
    <cfRule type="cellIs" dxfId="82" priority="6" stopIfTrue="1" operator="equal">
      <formula>0</formula>
    </cfRule>
  </conditionalFormatting>
  <conditionalFormatting sqref="C45:Q45">
    <cfRule type="cellIs" dxfId="81" priority="33" stopIfTrue="1" operator="equal">
      <formula>0</formula>
    </cfRule>
  </conditionalFormatting>
  <conditionalFormatting sqref="C56:Q56">
    <cfRule type="cellIs" dxfId="80" priority="3" stopIfTrue="1" operator="equal">
      <formula>0</formula>
    </cfRule>
  </conditionalFormatting>
  <conditionalFormatting sqref="T12:V12">
    <cfRule type="cellIs" dxfId="79" priority="41" stopIfTrue="1" operator="equal">
      <formula>0</formula>
    </cfRule>
  </conditionalFormatting>
  <conditionalFormatting sqref="T23:V23">
    <cfRule type="cellIs" dxfId="78" priority="40" stopIfTrue="1" operator="equal">
      <formula>0</formula>
    </cfRule>
  </conditionalFormatting>
  <conditionalFormatting sqref="T34:V34">
    <cfRule type="cellIs" dxfId="77" priority="39" stopIfTrue="1" operator="equal">
      <formula>0</formula>
    </cfRule>
  </conditionalFormatting>
  <conditionalFormatting sqref="T45:V45">
    <cfRule type="cellIs" dxfId="76" priority="38" stopIfTrue="1" operator="equal">
      <formula>0</formula>
    </cfRule>
  </conditionalFormatting>
  <conditionalFormatting sqref="T56:V56">
    <cfRule type="cellIs" dxfId="75" priority="4" stopIfTrue="1" operator="equal">
      <formula>0</formula>
    </cfRule>
  </conditionalFormatting>
  <conditionalFormatting sqref="AB14">
    <cfRule type="cellIs" dxfId="74" priority="32" stopIfTrue="1" operator="lessThan">
      <formula>0</formula>
    </cfRule>
  </conditionalFormatting>
  <conditionalFormatting sqref="AE18:AF23 AE25:AF49">
    <cfRule type="cellIs" dxfId="73" priority="1" stopIfTrue="1" operator="equal">
      <formula>0</formula>
    </cfRule>
  </conditionalFormatting>
  <dataValidations count="5">
    <dataValidation type="date" allowBlank="1" showInputMessage="1" sqref="AE7" xr:uid="{00BC6F1E-DDC7-462C-A8F3-CDB44ED34EE3}">
      <formula1>1</formula1>
      <formula2>73050</formula2>
    </dataValidation>
    <dataValidation type="decimal" allowBlank="1" showInputMessage="1" showErrorMessage="1" errorTitle="Invalid Data Type" error="Please enter a number between 0 and 24." sqref="C16:C22 C38:C44 C27:C33 C5:C11 C49:C55" xr:uid="{42F3239B-B9AB-4DAF-9430-4FB5FBAA0407}">
      <formula1>0</formula1>
      <formula2>24</formula2>
    </dataValidation>
    <dataValidation type="decimal" allowBlank="1" showInputMessage="1" showErrorMessage="1" sqref="AD5" xr:uid="{38472A7D-9533-4817-8CA5-28E986596B57}">
      <formula1>0</formula1>
      <formula2>2</formula2>
    </dataValidation>
    <dataValidation type="decimal" allowBlank="1" showInputMessage="1" showErrorMessage="1" sqref="AG10 AB10 AE24" xr:uid="{2A7AAA7B-6250-41B8-9C0A-701C56735E18}">
      <formula1>0</formula1>
      <formula2>300</formula2>
    </dataValidation>
    <dataValidation allowBlank="1" showInputMessage="1" sqref="AB7" xr:uid="{139E4CC9-CA7F-4AFB-9443-4D3316CC36E8}"/>
  </dataValidations>
  <hyperlinks>
    <hyperlink ref="F60" r:id="rId1" display="http://web.uncg.edu/hrs/PolicyManuals/StaffManual/Section5/" xr:uid="{A7F9CB4B-78A0-41FB-BA29-D646605DCBA1}"/>
  </hyperlinks>
  <printOptions horizontalCentered="1" verticalCentered="1"/>
  <pageMargins left="0.7" right="0.7" top="0.75" bottom="0.75" header="0.3" footer="0.3"/>
  <pageSetup scale="54" orientation="landscape" r:id="rId2"/>
  <headerFooter>
    <oddHeader>&amp;CMonthly Time &amp; Leave Record 
For Non-Exempt Employees</oddHeader>
    <oddFooter>&amp;Lv. 1.1
r. 11/18/2025</oddFooter>
  </headerFooter>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B9DFFBA-8A1F-49A1-95C2-D8A51BD22B9A}">
          <x14:formula1>
            <xm:f>Validation!$F$18:$F$21</xm:f>
          </x14:formula1>
          <xm:sqref>H5:H11 H16:H22 H27:H33 H38:H44 H49:H55</xm:sqref>
        </x14:dataValidation>
        <x14:dataValidation type="list" allowBlank="1" showInputMessage="1" showErrorMessage="1" xr:uid="{7FA86AD8-7633-4D55-92EC-5C15CAC0896F}">
          <x14:formula1>
            <xm:f>Validation!$B$18:$B$29</xm:f>
          </x14:formula1>
          <xm:sqref>R38:R44 R49:R55 R5:R11 R27:R33 R16:R22</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294F6-ACDA-48E4-8369-BA5A04A84F81}">
  <sheetPr>
    <tabColor theme="3" tint="0.79998168889431442"/>
  </sheetPr>
  <dimension ref="A2:AP63"/>
  <sheetViews>
    <sheetView showGridLines="0" zoomScale="90" zoomScaleNormal="90" zoomScalePageLayoutView="115" workbookViewId="0">
      <selection activeCell="G31" sqref="G31"/>
    </sheetView>
  </sheetViews>
  <sheetFormatPr defaultColWidth="7.42578125" defaultRowHeight="12.75"/>
  <cols>
    <col min="1" max="2" width="7.42578125" style="2" customWidth="1"/>
    <col min="3" max="3" width="8.140625" style="2" customWidth="1"/>
    <col min="4" max="6" width="8.42578125" style="2" customWidth="1"/>
    <col min="7" max="7" width="7.5703125" style="2" customWidth="1"/>
    <col min="8" max="8" width="8.140625" style="2" customWidth="1"/>
    <col min="9" max="9" width="8.85546875" style="2" customWidth="1"/>
    <col min="10" max="10" width="8.5703125" style="2" customWidth="1"/>
    <col min="11" max="11" width="7.140625" style="2" customWidth="1"/>
    <col min="12" max="12" width="6.5703125" style="2" customWidth="1"/>
    <col min="13" max="13" width="6.140625" style="2" customWidth="1"/>
    <col min="14" max="14" width="6.85546875" style="2" customWidth="1"/>
    <col min="15" max="15" width="5.7109375" style="2" customWidth="1"/>
    <col min="16" max="16" width="6.42578125" style="2" customWidth="1"/>
    <col min="17" max="17" width="6.140625" style="2" bestFit="1" customWidth="1"/>
    <col min="18" max="18" width="8.85546875" style="2" bestFit="1" customWidth="1"/>
    <col min="19" max="19" width="2.5703125" style="2" customWidth="1"/>
    <col min="20" max="21" width="6" style="2" customWidth="1"/>
    <col min="22" max="22" width="7.85546875" style="2" bestFit="1" customWidth="1"/>
    <col min="23" max="24" width="2.140625" style="2" customWidth="1"/>
    <col min="25" max="25" width="7.85546875" style="2" customWidth="1"/>
    <col min="26" max="26" width="7.42578125" style="2" customWidth="1"/>
    <col min="27" max="27" width="3.85546875" style="2" customWidth="1"/>
    <col min="28" max="28" width="17.42578125" style="2" customWidth="1"/>
    <col min="29" max="29" width="2.85546875" style="2" customWidth="1"/>
    <col min="30" max="31" width="7.42578125" style="2" customWidth="1"/>
    <col min="32" max="32" width="10" style="2" customWidth="1"/>
    <col min="33" max="33" width="2.5703125" style="2" customWidth="1"/>
    <col min="34" max="34" width="4.7109375" style="2" hidden="1" customWidth="1"/>
    <col min="35" max="35" width="4" style="2" hidden="1" customWidth="1"/>
    <col min="36" max="36" width="14.28515625" style="2" hidden="1" customWidth="1"/>
    <col min="37" max="37" width="8" style="2" hidden="1" customWidth="1"/>
    <col min="38" max="39" width="8.5703125" style="2" hidden="1" customWidth="1"/>
    <col min="40" max="40" width="7.42578125" style="2" hidden="1" customWidth="1"/>
    <col min="41" max="41" width="3.42578125" style="2" hidden="1" customWidth="1"/>
    <col min="42" max="42" width="7.42578125" style="2" hidden="1" customWidth="1"/>
    <col min="43" max="43" width="7.42578125" style="2" customWidth="1"/>
    <col min="44" max="16384" width="7.42578125" style="2"/>
  </cols>
  <sheetData>
    <row r="2" spans="1:42" ht="13.5" thickBot="1">
      <c r="G2" s="1"/>
      <c r="H2" s="1"/>
      <c r="I2" s="54"/>
      <c r="J2" s="17"/>
      <c r="N2" s="53"/>
      <c r="O2" s="53"/>
      <c r="P2" s="53"/>
      <c r="Q2" s="1"/>
      <c r="S2" s="1"/>
      <c r="Y2" s="325" t="s">
        <v>155</v>
      </c>
      <c r="Z2" s="325"/>
      <c r="AA2" s="325"/>
      <c r="AB2" s="325"/>
      <c r="AC2" s="6"/>
      <c r="AD2" s="325" t="s">
        <v>147</v>
      </c>
      <c r="AE2" s="325"/>
      <c r="AF2" s="325"/>
      <c r="AG2" s="6"/>
      <c r="AH2" s="6"/>
      <c r="AI2" s="31"/>
      <c r="AJ2" s="32"/>
      <c r="AK2" s="33"/>
      <c r="AL2" s="33"/>
      <c r="AM2" s="33"/>
      <c r="AN2" s="34"/>
      <c r="AO2" s="133"/>
    </row>
    <row r="3" spans="1:42" ht="13.5" thickTop="1">
      <c r="A3" s="282" t="s">
        <v>156</v>
      </c>
      <c r="B3" s="282"/>
      <c r="C3" s="283" t="s">
        <v>157</v>
      </c>
      <c r="D3" s="284"/>
      <c r="E3" s="284"/>
      <c r="F3" s="284"/>
      <c r="G3" s="284"/>
      <c r="H3" s="285"/>
      <c r="I3" s="286" t="s">
        <v>158</v>
      </c>
      <c r="J3" s="287"/>
      <c r="K3" s="288" t="s">
        <v>109</v>
      </c>
      <c r="L3" s="289"/>
      <c r="M3" s="289"/>
      <c r="N3" s="289"/>
      <c r="O3" s="289"/>
      <c r="P3" s="289"/>
      <c r="Q3" s="289"/>
      <c r="R3" s="290"/>
      <c r="S3" s="18"/>
      <c r="T3" s="268" t="s">
        <v>98</v>
      </c>
      <c r="U3" s="269"/>
      <c r="V3" s="270"/>
      <c r="Y3" s="321" t="str">
        <f>'Timesheet Setup'!G7</f>
        <v xml:space="preserve">Spiro </v>
      </c>
      <c r="Z3" s="322"/>
      <c r="AA3" s="322"/>
      <c r="AB3" s="323"/>
      <c r="AD3" s="321">
        <f>'Timesheet Setup'!G9</f>
        <v>123456789</v>
      </c>
      <c r="AE3" s="322"/>
      <c r="AF3" s="323"/>
      <c r="AI3" s="31"/>
      <c r="AJ3" s="23" t="s">
        <v>156</v>
      </c>
      <c r="AK3" s="271" t="s">
        <v>159</v>
      </c>
      <c r="AL3" s="291"/>
      <c r="AM3" s="291"/>
      <c r="AN3" s="273"/>
      <c r="AO3" s="133"/>
    </row>
    <row r="4" spans="1:42">
      <c r="A4" s="23" t="s">
        <v>160</v>
      </c>
      <c r="B4" s="24" t="s">
        <v>161</v>
      </c>
      <c r="C4" s="23" t="s">
        <v>162</v>
      </c>
      <c r="D4" s="23" t="s">
        <v>78</v>
      </c>
      <c r="E4" s="23" t="s">
        <v>81</v>
      </c>
      <c r="F4" s="23" t="s">
        <v>84</v>
      </c>
      <c r="G4" s="271" t="s">
        <v>163</v>
      </c>
      <c r="H4" s="272"/>
      <c r="I4" s="93" t="s">
        <v>92</v>
      </c>
      <c r="J4" s="92" t="s">
        <v>95</v>
      </c>
      <c r="K4" s="23" t="s">
        <v>110</v>
      </c>
      <c r="L4" s="130" t="s">
        <v>113</v>
      </c>
      <c r="M4" s="23" t="s">
        <v>116</v>
      </c>
      <c r="N4" s="23" t="s">
        <v>119</v>
      </c>
      <c r="O4" s="23" t="s">
        <v>122</v>
      </c>
      <c r="P4" s="23" t="s">
        <v>125</v>
      </c>
      <c r="Q4" s="271" t="s">
        <v>163</v>
      </c>
      <c r="R4" s="273"/>
      <c r="S4" s="1"/>
      <c r="T4" s="55" t="s">
        <v>102</v>
      </c>
      <c r="U4" s="98" t="s">
        <v>99</v>
      </c>
      <c r="V4" s="132" t="s">
        <v>105</v>
      </c>
      <c r="Y4" s="320" t="s">
        <v>148</v>
      </c>
      <c r="Z4" s="320"/>
      <c r="AA4" s="320"/>
      <c r="AB4" s="320"/>
      <c r="AC4" s="7"/>
      <c r="AD4" s="20" t="s">
        <v>149</v>
      </c>
      <c r="AE4" s="20" t="s">
        <v>78</v>
      </c>
      <c r="AF4" s="20" t="s">
        <v>84</v>
      </c>
      <c r="AI4" s="31"/>
      <c r="AJ4" s="23" t="s">
        <v>160</v>
      </c>
      <c r="AK4" s="23" t="s">
        <v>164</v>
      </c>
      <c r="AL4" s="23" t="s">
        <v>165</v>
      </c>
      <c r="AM4" s="23" t="s">
        <v>102</v>
      </c>
      <c r="AN4" s="23" t="s">
        <v>81</v>
      </c>
      <c r="AO4" s="133"/>
    </row>
    <row r="5" spans="1:42">
      <c r="A5" s="22" t="s">
        <v>166</v>
      </c>
      <c r="B5" s="25">
        <f>IF(WEEKDAY(AB7)=1,AB7,0)</f>
        <v>46145</v>
      </c>
      <c r="C5" s="26"/>
      <c r="D5" s="48"/>
      <c r="E5" s="48"/>
      <c r="F5" s="48"/>
      <c r="G5" s="48"/>
      <c r="H5" s="48"/>
      <c r="I5" s="56"/>
      <c r="J5" s="51"/>
      <c r="K5" s="48"/>
      <c r="L5" s="49"/>
      <c r="M5" s="48"/>
      <c r="N5" s="48"/>
      <c r="O5" s="48"/>
      <c r="P5" s="48"/>
      <c r="Q5" s="48"/>
      <c r="R5" s="50"/>
      <c r="S5" s="3"/>
      <c r="T5" s="56"/>
      <c r="U5" s="99"/>
      <c r="V5" s="97"/>
      <c r="Y5" s="321">
        <f>'Timesheet Setup'!G11</f>
        <v>58401</v>
      </c>
      <c r="Z5" s="322"/>
      <c r="AA5" s="322"/>
      <c r="AB5" s="323"/>
      <c r="AD5" s="82">
        <f>'Timesheet Setup'!G13</f>
        <v>1</v>
      </c>
      <c r="AE5" s="82">
        <f>'Timesheet Setup'!G15</f>
        <v>0</v>
      </c>
      <c r="AF5" s="82">
        <f>'Timesheet Setup'!G17</f>
        <v>0</v>
      </c>
      <c r="AI5" s="35"/>
      <c r="AJ5" s="22" t="s">
        <v>166</v>
      </c>
      <c r="AK5" s="27">
        <f t="shared" ref="AK5:AK11" si="0">I5</f>
        <v>0</v>
      </c>
      <c r="AL5" s="27">
        <f t="shared" ref="AL5:AL11" si="1">K5</f>
        <v>0</v>
      </c>
      <c r="AM5" s="27">
        <f t="shared" ref="AM5:AM11" si="2">IF($U$12&gt;0,T5,0)</f>
        <v>0</v>
      </c>
      <c r="AN5" s="27">
        <f t="shared" ref="AN5:AN11" si="3">IF(E5&gt;8,8,E5)</f>
        <v>0</v>
      </c>
      <c r="AO5" s="133"/>
    </row>
    <row r="6" spans="1:42">
      <c r="A6" s="22" t="s">
        <v>167</v>
      </c>
      <c r="B6" s="25">
        <f>IF(WEEKDAY($AB$7)=2,$AB$7,IF(B5&lt;&gt;0,B5+1,0))</f>
        <v>46146</v>
      </c>
      <c r="C6" s="26"/>
      <c r="D6" s="48"/>
      <c r="E6" s="48"/>
      <c r="F6" s="48"/>
      <c r="G6" s="48"/>
      <c r="H6" s="48"/>
      <c r="I6" s="56"/>
      <c r="J6" s="51"/>
      <c r="K6" s="48"/>
      <c r="L6" s="49"/>
      <c r="M6" s="48"/>
      <c r="N6" s="48"/>
      <c r="O6" s="48"/>
      <c r="P6" s="48"/>
      <c r="Q6" s="48"/>
      <c r="R6" s="50"/>
      <c r="S6" s="3"/>
      <c r="T6" s="56"/>
      <c r="U6" s="99"/>
      <c r="V6" s="97"/>
      <c r="Y6" s="324" t="s">
        <v>168</v>
      </c>
      <c r="Z6" s="324"/>
      <c r="AB6" s="325" t="s">
        <v>169</v>
      </c>
      <c r="AC6" s="325"/>
      <c r="AE6" s="325" t="s">
        <v>170</v>
      </c>
      <c r="AF6" s="325"/>
      <c r="AI6" s="35"/>
      <c r="AJ6" s="22" t="s">
        <v>167</v>
      </c>
      <c r="AK6" s="27">
        <f t="shared" si="0"/>
        <v>0</v>
      </c>
      <c r="AL6" s="27">
        <f t="shared" si="1"/>
        <v>0</v>
      </c>
      <c r="AM6" s="27">
        <f t="shared" si="2"/>
        <v>0</v>
      </c>
      <c r="AN6" s="27">
        <f t="shared" si="3"/>
        <v>0</v>
      </c>
      <c r="AO6" s="133"/>
    </row>
    <row r="7" spans="1:42">
      <c r="A7" s="22" t="s">
        <v>171</v>
      </c>
      <c r="B7" s="25">
        <f>IF(WEEKDAY($AB$7)=3,$AB$7,IF(B6&lt;&gt;0,B6+1,0))</f>
        <v>46147</v>
      </c>
      <c r="C7" s="26"/>
      <c r="D7" s="48"/>
      <c r="E7" s="48"/>
      <c r="F7" s="48"/>
      <c r="G7" s="48"/>
      <c r="H7" s="48"/>
      <c r="I7" s="56"/>
      <c r="J7" s="51"/>
      <c r="K7" s="48"/>
      <c r="L7" s="49"/>
      <c r="M7" s="48"/>
      <c r="N7" s="48"/>
      <c r="O7" s="48"/>
      <c r="P7" s="48"/>
      <c r="Q7" s="48"/>
      <c r="R7" s="50"/>
      <c r="S7" s="3"/>
      <c r="T7" s="56"/>
      <c r="U7" s="99"/>
      <c r="V7" s="97"/>
      <c r="Y7" s="326" t="s">
        <v>251</v>
      </c>
      <c r="Z7" s="327"/>
      <c r="AB7" s="328">
        <f>VLOOKUP(Y7,Validation!B4:F15,2,FALSE)</f>
        <v>46145</v>
      </c>
      <c r="AC7" s="329"/>
      <c r="AE7" s="328">
        <f>VLOOKUP(Y7,Validation!B4:F15,4,FALSE)</f>
        <v>46172</v>
      </c>
      <c r="AF7" s="329"/>
      <c r="AI7" s="35"/>
      <c r="AJ7" s="22" t="s">
        <v>171</v>
      </c>
      <c r="AK7" s="27">
        <f t="shared" si="0"/>
        <v>0</v>
      </c>
      <c r="AL7" s="27">
        <f t="shared" si="1"/>
        <v>0</v>
      </c>
      <c r="AM7" s="27">
        <f t="shared" si="2"/>
        <v>0</v>
      </c>
      <c r="AN7" s="27">
        <f t="shared" si="3"/>
        <v>0</v>
      </c>
      <c r="AO7" s="133"/>
    </row>
    <row r="8" spans="1:42" ht="13.5" thickBot="1">
      <c r="A8" s="22" t="s">
        <v>172</v>
      </c>
      <c r="B8" s="25">
        <f>IF(WEEKDAY($AB$7)=4,$AB$7,IF(B7&lt;&gt;0,B7+1,0))</f>
        <v>46148</v>
      </c>
      <c r="C8" s="26"/>
      <c r="D8" s="48"/>
      <c r="E8" s="48"/>
      <c r="F8" s="48"/>
      <c r="G8" s="48"/>
      <c r="H8" s="48"/>
      <c r="I8" s="56"/>
      <c r="J8" s="51"/>
      <c r="K8" s="48"/>
      <c r="L8" s="49"/>
      <c r="M8" s="48"/>
      <c r="N8" s="48"/>
      <c r="O8" s="48"/>
      <c r="P8" s="48"/>
      <c r="Q8" s="48"/>
      <c r="R8" s="50"/>
      <c r="S8" s="3"/>
      <c r="T8" s="56"/>
      <c r="U8" s="99"/>
      <c r="V8" s="97"/>
      <c r="AI8" s="36"/>
      <c r="AJ8" s="22" t="s">
        <v>172</v>
      </c>
      <c r="AK8" s="27">
        <f t="shared" si="0"/>
        <v>0</v>
      </c>
      <c r="AL8" s="27">
        <f t="shared" si="1"/>
        <v>0</v>
      </c>
      <c r="AM8" s="27">
        <f t="shared" si="2"/>
        <v>0</v>
      </c>
      <c r="AN8" s="27">
        <f t="shared" si="3"/>
        <v>0</v>
      </c>
      <c r="AO8" s="133"/>
    </row>
    <row r="9" spans="1:42" ht="13.5" thickTop="1">
      <c r="A9" s="22" t="s">
        <v>173</v>
      </c>
      <c r="B9" s="25">
        <f>IF(WEEKDAY($AB$7)=5,$AB$7,IF(B8&lt;&gt;0,B8+1,0))</f>
        <v>46149</v>
      </c>
      <c r="C9" s="26"/>
      <c r="D9" s="48"/>
      <c r="E9" s="48"/>
      <c r="F9" s="48"/>
      <c r="G9" s="48"/>
      <c r="H9" s="48"/>
      <c r="I9" s="56"/>
      <c r="J9" s="51"/>
      <c r="K9" s="48"/>
      <c r="L9" s="49"/>
      <c r="M9" s="48"/>
      <c r="N9" s="48"/>
      <c r="O9" s="48"/>
      <c r="P9" s="48"/>
      <c r="Q9" s="48"/>
      <c r="R9" s="50"/>
      <c r="S9" s="3"/>
      <c r="T9" s="56"/>
      <c r="U9" s="99"/>
      <c r="V9" s="97"/>
      <c r="X9" s="1"/>
      <c r="Y9" s="314" t="s">
        <v>174</v>
      </c>
      <c r="Z9" s="315"/>
      <c r="AA9" s="315"/>
      <c r="AB9" s="316"/>
      <c r="AC9" s="85"/>
      <c r="AD9" s="317" t="s">
        <v>98</v>
      </c>
      <c r="AE9" s="318"/>
      <c r="AF9" s="319"/>
      <c r="AG9" s="4"/>
      <c r="AI9" s="35"/>
      <c r="AJ9" s="22" t="s">
        <v>173</v>
      </c>
      <c r="AK9" s="27">
        <f t="shared" si="0"/>
        <v>0</v>
      </c>
      <c r="AL9" s="27">
        <f t="shared" si="1"/>
        <v>0</v>
      </c>
      <c r="AM9" s="27">
        <f t="shared" si="2"/>
        <v>0</v>
      </c>
      <c r="AN9" s="27">
        <f t="shared" si="3"/>
        <v>0</v>
      </c>
      <c r="AO9" s="133"/>
    </row>
    <row r="10" spans="1:42">
      <c r="A10" s="22" t="s">
        <v>175</v>
      </c>
      <c r="B10" s="25">
        <f>IF(WEEKDAY($AB$7)=6,$AB$7,IF(B9&lt;&gt;0,B9+1,0))</f>
        <v>46150</v>
      </c>
      <c r="C10" s="26"/>
      <c r="D10" s="48"/>
      <c r="E10" s="48"/>
      <c r="F10" s="48"/>
      <c r="G10" s="48"/>
      <c r="H10" s="48"/>
      <c r="I10" s="56"/>
      <c r="J10" s="51"/>
      <c r="K10" s="48"/>
      <c r="L10" s="49"/>
      <c r="M10" s="48"/>
      <c r="N10" s="48"/>
      <c r="O10" s="48"/>
      <c r="P10" s="48"/>
      <c r="Q10" s="48"/>
      <c r="R10" s="50"/>
      <c r="S10" s="3"/>
      <c r="T10" s="56"/>
      <c r="U10" s="99"/>
      <c r="V10" s="97"/>
      <c r="X10" s="18"/>
      <c r="Y10" s="312" t="s">
        <v>176</v>
      </c>
      <c r="Z10" s="313"/>
      <c r="AA10" s="313"/>
      <c r="AB10" s="45">
        <f>May!AB14</f>
        <v>0</v>
      </c>
      <c r="AC10" s="86"/>
      <c r="AD10" s="312" t="s">
        <v>177</v>
      </c>
      <c r="AE10" s="313"/>
      <c r="AF10" s="45">
        <f>May!AF14</f>
        <v>0</v>
      </c>
      <c r="AG10" s="4"/>
      <c r="AI10" s="37"/>
      <c r="AJ10" s="22" t="s">
        <v>175</v>
      </c>
      <c r="AK10" s="27">
        <f t="shared" si="0"/>
        <v>0</v>
      </c>
      <c r="AL10" s="27">
        <f t="shared" si="1"/>
        <v>0</v>
      </c>
      <c r="AM10" s="27">
        <f t="shared" si="2"/>
        <v>0</v>
      </c>
      <c r="AN10" s="27">
        <f t="shared" si="3"/>
        <v>0</v>
      </c>
      <c r="AO10" s="133"/>
    </row>
    <row r="11" spans="1:42">
      <c r="A11" s="22" t="s">
        <v>178</v>
      </c>
      <c r="B11" s="25">
        <f>IF(WEEKDAY($AB$7)=7,$AB$7,IF(B10&lt;&gt;0,B10+1,0))</f>
        <v>46151</v>
      </c>
      <c r="C11" s="26"/>
      <c r="D11" s="48"/>
      <c r="E11" s="48"/>
      <c r="F11" s="48"/>
      <c r="G11" s="48"/>
      <c r="H11" s="48"/>
      <c r="I11" s="56"/>
      <c r="J11" s="51"/>
      <c r="K11" s="48"/>
      <c r="L11" s="49"/>
      <c r="M11" s="48"/>
      <c r="N11" s="48"/>
      <c r="O11" s="48"/>
      <c r="P11" s="48"/>
      <c r="Q11" s="48"/>
      <c r="R11" s="50"/>
      <c r="S11" s="3"/>
      <c r="T11" s="56"/>
      <c r="U11" s="99"/>
      <c r="V11" s="97"/>
      <c r="X11" s="1"/>
      <c r="Y11" s="308" t="s">
        <v>179</v>
      </c>
      <c r="Z11" s="309"/>
      <c r="AA11" s="309"/>
      <c r="AB11" s="45">
        <f>AE22</f>
        <v>0</v>
      </c>
      <c r="AC11" s="87"/>
      <c r="AD11" s="308" t="s">
        <v>180</v>
      </c>
      <c r="AE11" s="309"/>
      <c r="AF11" s="84">
        <f>AE38</f>
        <v>0</v>
      </c>
      <c r="AG11" s="4"/>
      <c r="AI11" s="35"/>
      <c r="AJ11" s="22" t="s">
        <v>178</v>
      </c>
      <c r="AK11" s="27">
        <f t="shared" si="0"/>
        <v>0</v>
      </c>
      <c r="AL11" s="27">
        <f t="shared" si="1"/>
        <v>0</v>
      </c>
      <c r="AM11" s="27">
        <f t="shared" si="2"/>
        <v>0</v>
      </c>
      <c r="AN11" s="27">
        <f t="shared" si="3"/>
        <v>0</v>
      </c>
      <c r="AO11" s="133"/>
      <c r="AP11" s="1"/>
    </row>
    <row r="12" spans="1:42">
      <c r="A12" s="131" t="s">
        <v>181</v>
      </c>
      <c r="B12" s="28"/>
      <c r="C12" s="29">
        <f t="shared" ref="C12:Q12" si="4">SUMIF($B5:$B11,"&lt;&gt;0",C5:C11)</f>
        <v>0</v>
      </c>
      <c r="D12" s="29">
        <f t="shared" si="4"/>
        <v>0</v>
      </c>
      <c r="E12" s="29">
        <f t="shared" si="4"/>
        <v>0</v>
      </c>
      <c r="F12" s="29">
        <f t="shared" si="4"/>
        <v>0</v>
      </c>
      <c r="G12" s="29"/>
      <c r="H12" s="29"/>
      <c r="I12" s="47">
        <f>SUMIF($B5:$B11,"&lt;&gt;0",I5:I11)</f>
        <v>0</v>
      </c>
      <c r="J12" s="47">
        <f t="shared" si="4"/>
        <v>0</v>
      </c>
      <c r="K12" s="29">
        <f t="shared" si="4"/>
        <v>0</v>
      </c>
      <c r="L12" s="46">
        <f t="shared" si="4"/>
        <v>0</v>
      </c>
      <c r="M12" s="29">
        <f t="shared" si="4"/>
        <v>0</v>
      </c>
      <c r="N12" s="29">
        <f t="shared" si="4"/>
        <v>0</v>
      </c>
      <c r="O12" s="29">
        <f t="shared" si="4"/>
        <v>0</v>
      </c>
      <c r="P12" s="29">
        <f t="shared" si="4"/>
        <v>0</v>
      </c>
      <c r="Q12" s="29">
        <f t="shared" si="4"/>
        <v>0</v>
      </c>
      <c r="R12" s="29"/>
      <c r="S12" s="3"/>
      <c r="T12" s="57">
        <f>SUMIF($B5:$B11,"&lt;&gt;0",T5:T11)</f>
        <v>0</v>
      </c>
      <c r="U12" s="100">
        <f>SUMIF($B5:$B11,"&lt;&gt;0",U5:U11)</f>
        <v>0</v>
      </c>
      <c r="V12" s="100">
        <f>SUMIF($B5:$B11,"&lt;&gt;0",V5:V11)</f>
        <v>0</v>
      </c>
      <c r="W12" s="1"/>
      <c r="X12" s="3"/>
      <c r="Y12" s="308" t="s">
        <v>182</v>
      </c>
      <c r="Z12" s="309"/>
      <c r="AA12" s="309"/>
      <c r="AB12" s="45">
        <f>AE21</f>
        <v>0</v>
      </c>
      <c r="AC12" s="85"/>
      <c r="AD12" s="308" t="s">
        <v>183</v>
      </c>
      <c r="AE12" s="309"/>
      <c r="AF12" s="84">
        <f>AE39</f>
        <v>0</v>
      </c>
      <c r="AH12" s="4"/>
      <c r="AI12" s="35"/>
      <c r="AJ12" s="22" t="s">
        <v>181</v>
      </c>
      <c r="AK12" s="94">
        <f>SUM(AK5:AK11)</f>
        <v>0</v>
      </c>
      <c r="AL12" s="94">
        <f t="shared" ref="AL12:AN12" si="5">SUM(AL5:AL11)</f>
        <v>0</v>
      </c>
      <c r="AM12" s="94">
        <f t="shared" si="5"/>
        <v>0</v>
      </c>
      <c r="AN12" s="94">
        <f t="shared" si="5"/>
        <v>0</v>
      </c>
      <c r="AO12" s="133"/>
    </row>
    <row r="13" spans="1:42" ht="13.5" thickBot="1">
      <c r="S13" s="3"/>
      <c r="T13" s="18"/>
      <c r="U13" s="18"/>
      <c r="V13" s="18"/>
      <c r="W13" s="18"/>
      <c r="Y13" s="308" t="s">
        <v>184</v>
      </c>
      <c r="Z13" s="309"/>
      <c r="AA13" s="309"/>
      <c r="AB13" s="84">
        <f>AE23</f>
        <v>0</v>
      </c>
      <c r="AC13" s="87"/>
      <c r="AD13" s="310" t="s">
        <v>105</v>
      </c>
      <c r="AE13" s="311"/>
      <c r="AF13" s="84">
        <f>AF47</f>
        <v>0</v>
      </c>
      <c r="AH13" s="4"/>
      <c r="AI13" s="35"/>
      <c r="AJ13" s="34"/>
      <c r="AK13" s="38"/>
      <c r="AL13" s="38"/>
      <c r="AM13" s="38"/>
      <c r="AN13" s="34"/>
      <c r="AO13" s="133"/>
    </row>
    <row r="14" spans="1:42" ht="14.25" thickTop="1" thickBot="1">
      <c r="A14" s="282" t="s">
        <v>185</v>
      </c>
      <c r="B14" s="282"/>
      <c r="C14" s="283" t="s">
        <v>157</v>
      </c>
      <c r="D14" s="284"/>
      <c r="E14" s="284"/>
      <c r="F14" s="284"/>
      <c r="G14" s="284"/>
      <c r="H14" s="285"/>
      <c r="I14" s="286" t="s">
        <v>158</v>
      </c>
      <c r="J14" s="287"/>
      <c r="K14" s="288" t="s">
        <v>109</v>
      </c>
      <c r="L14" s="289"/>
      <c r="M14" s="289"/>
      <c r="N14" s="289"/>
      <c r="O14" s="289"/>
      <c r="P14" s="289"/>
      <c r="Q14" s="289"/>
      <c r="R14" s="290"/>
      <c r="S14" s="1"/>
      <c r="T14" s="268" t="s">
        <v>98</v>
      </c>
      <c r="U14" s="269"/>
      <c r="V14" s="270"/>
      <c r="W14" s="1"/>
      <c r="X14" s="3"/>
      <c r="Y14" s="304" t="s">
        <v>186</v>
      </c>
      <c r="Z14" s="305"/>
      <c r="AA14" s="305"/>
      <c r="AB14" s="177">
        <f>SUM(AB10+AB11+AB12-AB13)</f>
        <v>0</v>
      </c>
      <c r="AC14" s="87"/>
      <c r="AD14" s="306" t="s">
        <v>187</v>
      </c>
      <c r="AE14" s="307"/>
      <c r="AF14" s="89">
        <f>(AF10+AF11)-(AF12+AF13)</f>
        <v>0</v>
      </c>
      <c r="AH14" s="4"/>
      <c r="AI14" s="35"/>
      <c r="AJ14" s="34"/>
      <c r="AK14" s="38"/>
      <c r="AL14" s="38"/>
      <c r="AM14" s="38"/>
      <c r="AN14" s="34"/>
      <c r="AO14" s="133"/>
    </row>
    <row r="15" spans="1:42" ht="14.25" thickTop="1" thickBot="1">
      <c r="A15" s="23" t="s">
        <v>160</v>
      </c>
      <c r="B15" s="24" t="s">
        <v>161</v>
      </c>
      <c r="C15" s="23" t="s">
        <v>162</v>
      </c>
      <c r="D15" s="23" t="s">
        <v>78</v>
      </c>
      <c r="E15" s="23" t="s">
        <v>81</v>
      </c>
      <c r="F15" s="23" t="s">
        <v>84</v>
      </c>
      <c r="G15" s="271" t="s">
        <v>163</v>
      </c>
      <c r="H15" s="272"/>
      <c r="I15" s="93" t="s">
        <v>92</v>
      </c>
      <c r="J15" s="92" t="s">
        <v>95</v>
      </c>
      <c r="K15" s="23" t="s">
        <v>110</v>
      </c>
      <c r="L15" s="130" t="s">
        <v>113</v>
      </c>
      <c r="M15" s="23" t="s">
        <v>116</v>
      </c>
      <c r="N15" s="23" t="s">
        <v>119</v>
      </c>
      <c r="O15" s="23" t="s">
        <v>122</v>
      </c>
      <c r="P15" s="23" t="s">
        <v>125</v>
      </c>
      <c r="Q15" s="271" t="s">
        <v>163</v>
      </c>
      <c r="R15" s="273"/>
      <c r="S15" s="1"/>
      <c r="T15" s="55" t="s">
        <v>102</v>
      </c>
      <c r="U15" s="98" t="s">
        <v>99</v>
      </c>
      <c r="V15" s="132" t="s">
        <v>105</v>
      </c>
      <c r="W15" s="3"/>
      <c r="X15" s="3"/>
      <c r="AG15" s="19"/>
      <c r="AI15" s="35"/>
      <c r="AJ15" s="23" t="s">
        <v>185</v>
      </c>
      <c r="AK15" s="271" t="s">
        <v>159</v>
      </c>
      <c r="AL15" s="291"/>
      <c r="AM15" s="291"/>
      <c r="AN15" s="273"/>
      <c r="AO15" s="133"/>
    </row>
    <row r="16" spans="1:42" ht="15.75" thickTop="1">
      <c r="A16" s="22" t="s">
        <v>166</v>
      </c>
      <c r="B16" s="25">
        <f>IF(B11&lt;&gt;0,IF(SUM(B11+1)&gt;$AE$7,0, SUM(B11+1)),0)</f>
        <v>46152</v>
      </c>
      <c r="C16" s="26"/>
      <c r="D16" s="48"/>
      <c r="E16" s="48"/>
      <c r="F16" s="48"/>
      <c r="G16" s="48"/>
      <c r="H16" s="48"/>
      <c r="I16" s="91"/>
      <c r="J16" s="51"/>
      <c r="K16" s="48"/>
      <c r="L16" s="48"/>
      <c r="M16" s="48"/>
      <c r="N16" s="48"/>
      <c r="O16" s="48"/>
      <c r="P16" s="48"/>
      <c r="Q16" s="48"/>
      <c r="R16" s="50"/>
      <c r="T16" s="56"/>
      <c r="U16" s="99"/>
      <c r="V16" s="97"/>
      <c r="X16" s="3"/>
      <c r="Y16" s="301" t="s">
        <v>188</v>
      </c>
      <c r="Z16" s="302"/>
      <c r="AA16" s="302"/>
      <c r="AB16" s="302"/>
      <c r="AC16" s="302"/>
      <c r="AD16" s="302"/>
      <c r="AE16" s="302"/>
      <c r="AF16" s="303"/>
      <c r="AI16" s="35"/>
      <c r="AJ16" s="23" t="s">
        <v>160</v>
      </c>
      <c r="AK16" s="23" t="s">
        <v>164</v>
      </c>
      <c r="AL16" s="23" t="s">
        <v>165</v>
      </c>
      <c r="AM16" s="23" t="s">
        <v>102</v>
      </c>
      <c r="AN16" s="23" t="s">
        <v>81</v>
      </c>
      <c r="AO16" s="133"/>
    </row>
    <row r="17" spans="1:41" ht="15" thickBot="1">
      <c r="A17" s="22" t="s">
        <v>167</v>
      </c>
      <c r="B17" s="25">
        <f t="shared" ref="B17:B22" si="6">IF(B16&lt;&gt;0,IF(SUM(B16+1)&gt;$AE$7,0, SUM(B16+1)),0)</f>
        <v>46153</v>
      </c>
      <c r="C17" s="26"/>
      <c r="D17" s="48"/>
      <c r="E17" s="48"/>
      <c r="F17" s="48"/>
      <c r="G17" s="48"/>
      <c r="H17" s="48"/>
      <c r="I17" s="91"/>
      <c r="J17" s="51"/>
      <c r="K17" s="48"/>
      <c r="L17" s="48"/>
      <c r="M17" s="48"/>
      <c r="N17" s="48"/>
      <c r="O17" s="48"/>
      <c r="P17" s="48"/>
      <c r="Q17" s="48"/>
      <c r="R17" s="50"/>
      <c r="T17" s="56"/>
      <c r="U17" s="99"/>
      <c r="V17" s="97"/>
      <c r="W17" s="3"/>
      <c r="X17" s="3"/>
      <c r="Y17" s="135" t="s">
        <v>189</v>
      </c>
      <c r="Z17" s="136" t="s">
        <v>190</v>
      </c>
      <c r="AA17" s="77"/>
      <c r="AB17" s="77"/>
      <c r="AC17" s="137"/>
      <c r="AD17" s="138" t="s">
        <v>191</v>
      </c>
      <c r="AE17" s="139" t="s">
        <v>192</v>
      </c>
      <c r="AF17" s="140" t="s">
        <v>193</v>
      </c>
      <c r="AG17" s="1"/>
      <c r="AI17" s="35"/>
      <c r="AJ17" s="22" t="s">
        <v>166</v>
      </c>
      <c r="AK17" s="27">
        <f t="shared" ref="AK17:AK23" si="7">I16</f>
        <v>0</v>
      </c>
      <c r="AL17" s="27">
        <f t="shared" ref="AL17:AL23" si="8">K16</f>
        <v>0</v>
      </c>
      <c r="AM17" s="27">
        <f t="shared" ref="AM17:AM23" si="9">IF($U$12&gt;0,T16,0)</f>
        <v>0</v>
      </c>
      <c r="AN17" s="27">
        <f t="shared" ref="AN17:AN23" si="10">IF(E16&gt;8,8,E16)</f>
        <v>0</v>
      </c>
      <c r="AO17" s="133"/>
    </row>
    <row r="18" spans="1:41" ht="15.75" thickTop="1">
      <c r="A18" s="22" t="s">
        <v>171</v>
      </c>
      <c r="B18" s="25">
        <f t="shared" si="6"/>
        <v>46154</v>
      </c>
      <c r="C18" s="26"/>
      <c r="D18" s="48"/>
      <c r="E18" s="48"/>
      <c r="F18" s="48"/>
      <c r="G18" s="48"/>
      <c r="H18" s="48"/>
      <c r="I18" s="91"/>
      <c r="J18" s="51"/>
      <c r="K18" s="48"/>
      <c r="L18" s="48"/>
      <c r="M18" s="48"/>
      <c r="N18" s="48"/>
      <c r="O18" s="48"/>
      <c r="P18" s="48"/>
      <c r="Q18" s="48"/>
      <c r="R18" s="50"/>
      <c r="T18" s="56"/>
      <c r="U18" s="99"/>
      <c r="V18" s="97"/>
      <c r="W18" s="3"/>
      <c r="X18" s="3"/>
      <c r="Y18" s="141" t="s">
        <v>194</v>
      </c>
      <c r="Z18" s="278" t="s">
        <v>195</v>
      </c>
      <c r="AA18" s="279"/>
      <c r="AB18" s="279"/>
      <c r="AC18" s="280"/>
      <c r="AD18" s="142" t="s">
        <v>78</v>
      </c>
      <c r="AE18" s="143">
        <f>IF($AE$5=10,D$12+D$23+D$34+D$45+D$56,0)</f>
        <v>0</v>
      </c>
      <c r="AF18" s="144">
        <f>AE18</f>
        <v>0</v>
      </c>
      <c r="AH18" s="19"/>
      <c r="AI18" s="35"/>
      <c r="AJ18" s="22" t="s">
        <v>167</v>
      </c>
      <c r="AK18" s="27">
        <f t="shared" si="7"/>
        <v>0</v>
      </c>
      <c r="AL18" s="27">
        <f t="shared" si="8"/>
        <v>0</v>
      </c>
      <c r="AM18" s="27">
        <f t="shared" si="9"/>
        <v>0</v>
      </c>
      <c r="AN18" s="27">
        <f t="shared" si="10"/>
        <v>0</v>
      </c>
      <c r="AO18" s="133"/>
    </row>
    <row r="19" spans="1:41" ht="15">
      <c r="A19" s="22" t="s">
        <v>172</v>
      </c>
      <c r="B19" s="25">
        <f t="shared" si="6"/>
        <v>46155</v>
      </c>
      <c r="C19" s="26"/>
      <c r="D19" s="48"/>
      <c r="E19" s="48"/>
      <c r="F19" s="48"/>
      <c r="G19" s="48"/>
      <c r="H19" s="48"/>
      <c r="I19" s="91"/>
      <c r="J19" s="51"/>
      <c r="K19" s="48"/>
      <c r="L19" s="48"/>
      <c r="M19" s="48"/>
      <c r="N19" s="48"/>
      <c r="O19" s="48"/>
      <c r="P19" s="48"/>
      <c r="Q19" s="48"/>
      <c r="R19" s="50"/>
      <c r="T19" s="56"/>
      <c r="U19" s="99"/>
      <c r="V19" s="97"/>
      <c r="W19" s="3"/>
      <c r="X19" s="3"/>
      <c r="Y19" s="145" t="s">
        <v>196</v>
      </c>
      <c r="Z19" s="292" t="s">
        <v>197</v>
      </c>
      <c r="AA19" s="293"/>
      <c r="AB19" s="293"/>
      <c r="AC19" s="294"/>
      <c r="AD19" s="146" t="s">
        <v>78</v>
      </c>
      <c r="AE19" s="147">
        <f>IF($AE$5=15,D$12+D$23+D$34+D$45+D$56,0)</f>
        <v>0</v>
      </c>
      <c r="AF19" s="148">
        <f>AE19</f>
        <v>0</v>
      </c>
      <c r="AI19" s="35"/>
      <c r="AJ19" s="22" t="s">
        <v>171</v>
      </c>
      <c r="AK19" s="27">
        <f t="shared" si="7"/>
        <v>0</v>
      </c>
      <c r="AL19" s="27">
        <f t="shared" si="8"/>
        <v>0</v>
      </c>
      <c r="AM19" s="27">
        <f t="shared" si="9"/>
        <v>0</v>
      </c>
      <c r="AN19" s="27">
        <f t="shared" si="10"/>
        <v>0</v>
      </c>
      <c r="AO19" s="133"/>
    </row>
    <row r="20" spans="1:41" ht="15.75" thickBot="1">
      <c r="A20" s="22" t="s">
        <v>173</v>
      </c>
      <c r="B20" s="25">
        <f t="shared" si="6"/>
        <v>46156</v>
      </c>
      <c r="C20" s="26"/>
      <c r="D20" s="48"/>
      <c r="E20" s="48"/>
      <c r="F20" s="48"/>
      <c r="G20" s="48"/>
      <c r="H20" s="48"/>
      <c r="I20" s="91"/>
      <c r="J20" s="51"/>
      <c r="K20" s="48"/>
      <c r="L20" s="48"/>
      <c r="M20" s="48"/>
      <c r="N20" s="48"/>
      <c r="O20" s="48"/>
      <c r="P20" s="48"/>
      <c r="Q20" s="48"/>
      <c r="R20" s="50"/>
      <c r="T20" s="56"/>
      <c r="U20" s="99"/>
      <c r="V20" s="97"/>
      <c r="W20" s="3"/>
      <c r="X20" s="3"/>
      <c r="Y20" s="149" t="s">
        <v>198</v>
      </c>
      <c r="Z20" s="260" t="s">
        <v>199</v>
      </c>
      <c r="AA20" s="261"/>
      <c r="AB20" s="261"/>
      <c r="AC20" s="262"/>
      <c r="AD20" s="150" t="s">
        <v>78</v>
      </c>
      <c r="AE20" s="151">
        <f>IF($AE$5=25,D$12+D$23+D$34+D$45+D$56,0)</f>
        <v>0</v>
      </c>
      <c r="AF20" s="152">
        <f>AE20</f>
        <v>0</v>
      </c>
      <c r="AH20" s="1"/>
      <c r="AI20" s="35"/>
      <c r="AJ20" s="22" t="s">
        <v>172</v>
      </c>
      <c r="AK20" s="27">
        <f t="shared" si="7"/>
        <v>0</v>
      </c>
      <c r="AL20" s="27">
        <f t="shared" si="8"/>
        <v>0</v>
      </c>
      <c r="AM20" s="27">
        <f t="shared" si="9"/>
        <v>0</v>
      </c>
      <c r="AN20" s="27">
        <f t="shared" si="10"/>
        <v>0</v>
      </c>
      <c r="AO20" s="133"/>
    </row>
    <row r="21" spans="1:41" ht="15.75" thickTop="1">
      <c r="A21" s="22" t="s">
        <v>175</v>
      </c>
      <c r="B21" s="25">
        <f t="shared" si="6"/>
        <v>46157</v>
      </c>
      <c r="C21" s="26"/>
      <c r="D21" s="48"/>
      <c r="E21" s="48"/>
      <c r="F21" s="48"/>
      <c r="G21" s="48"/>
      <c r="H21" s="48"/>
      <c r="I21" s="91"/>
      <c r="J21" s="51"/>
      <c r="K21" s="48"/>
      <c r="L21" s="48"/>
      <c r="M21" s="48"/>
      <c r="N21" s="48"/>
      <c r="O21" s="48"/>
      <c r="P21" s="48"/>
      <c r="Q21" s="48"/>
      <c r="R21" s="50"/>
      <c r="T21" s="56"/>
      <c r="U21" s="99"/>
      <c r="V21" s="97"/>
      <c r="W21" s="3"/>
      <c r="X21" s="3"/>
      <c r="Y21" s="184" t="s">
        <v>200</v>
      </c>
      <c r="Z21" s="278" t="s">
        <v>201</v>
      </c>
      <c r="AA21" s="279"/>
      <c r="AB21" s="279"/>
      <c r="AC21" s="280"/>
      <c r="AD21" s="142" t="s">
        <v>92</v>
      </c>
      <c r="AE21" s="143">
        <f>IF(SUM(C12+D12+E12)&lt;=40,AK12+AN12,AN12)+
IF(SUM(C23+D23+E23)&lt;=40,AK24+AN24,AN24)+
IF(SUM(C34+D34+E34)&lt;=40,AK36+AN36,AN36)+
IF(SUM(C45+D45+E45)&lt;=40,AK48+AN48,AN48)+
IF(SUM(C56+D56+E56)&lt;=40,AK60+AN60,AN60)</f>
        <v>0</v>
      </c>
      <c r="AF21" s="144">
        <f>AE21</f>
        <v>0</v>
      </c>
      <c r="AI21" s="35"/>
      <c r="AJ21" s="22" t="s">
        <v>173</v>
      </c>
      <c r="AK21" s="27">
        <f t="shared" si="7"/>
        <v>0</v>
      </c>
      <c r="AL21" s="27">
        <f t="shared" si="8"/>
        <v>0</v>
      </c>
      <c r="AM21" s="27">
        <f t="shared" si="9"/>
        <v>0</v>
      </c>
      <c r="AN21" s="27">
        <f t="shared" si="10"/>
        <v>0</v>
      </c>
      <c r="AO21" s="133"/>
    </row>
    <row r="22" spans="1:41" ht="15">
      <c r="A22" s="22" t="s">
        <v>178</v>
      </c>
      <c r="B22" s="25">
        <f t="shared" si="6"/>
        <v>46158</v>
      </c>
      <c r="C22" s="26"/>
      <c r="D22" s="48"/>
      <c r="E22" s="48"/>
      <c r="F22" s="48"/>
      <c r="G22" s="48"/>
      <c r="H22" s="48"/>
      <c r="I22" s="91"/>
      <c r="J22" s="51"/>
      <c r="K22" s="48"/>
      <c r="L22" s="48"/>
      <c r="M22" s="48"/>
      <c r="N22" s="48"/>
      <c r="O22" s="48"/>
      <c r="P22" s="48"/>
      <c r="Q22" s="48"/>
      <c r="R22" s="50"/>
      <c r="T22" s="56"/>
      <c r="U22" s="99"/>
      <c r="V22" s="97"/>
      <c r="W22" s="3"/>
      <c r="X22" s="1"/>
      <c r="Y22" s="187">
        <v>69</v>
      </c>
      <c r="Z22" s="292" t="s">
        <v>202</v>
      </c>
      <c r="AA22" s="293"/>
      <c r="AB22" s="293"/>
      <c r="AC22" s="294"/>
      <c r="AD22" s="146" t="s">
        <v>92</v>
      </c>
      <c r="AE22" s="147">
        <f>IF($C$12+$D$12+$E$12&gt;40,(AK12)*1.5,0)+
IF($C$23+$D$23+$E$23&gt;40,(AK24)*1.5,0)+
IF($C$34+$D$34+$E$34&gt;40,(AK36)*1.5,0)+
IF($C$45+$D$45+$E$45&gt;40,(AK48)*1.5,0)+
IF($C$56+$D$56+$E$56&gt;40,(AK60)*1.5,0)</f>
        <v>0</v>
      </c>
      <c r="AF22" s="148">
        <f>IF(AE22&gt;0,AE22/1.5,0)</f>
        <v>0</v>
      </c>
      <c r="AI22" s="35"/>
      <c r="AJ22" s="22" t="s">
        <v>175</v>
      </c>
      <c r="AK22" s="27">
        <f t="shared" si="7"/>
        <v>0</v>
      </c>
      <c r="AL22" s="27">
        <f t="shared" si="8"/>
        <v>0</v>
      </c>
      <c r="AM22" s="27">
        <f t="shared" si="9"/>
        <v>0</v>
      </c>
      <c r="AN22" s="27">
        <f t="shared" si="10"/>
        <v>0</v>
      </c>
      <c r="AO22" s="133"/>
    </row>
    <row r="23" spans="1:41" ht="15">
      <c r="A23" s="30" t="s">
        <v>181</v>
      </c>
      <c r="B23" s="21"/>
      <c r="C23" s="29">
        <f>SUMIF($B16:$B22,"&lt;&gt;0",C16:C22)</f>
        <v>0</v>
      </c>
      <c r="D23" s="29">
        <f t="shared" ref="D23:Q23" si="11">SUMIF($B16:$B22,"&lt;&gt;0",D16:D22)</f>
        <v>0</v>
      </c>
      <c r="E23" s="29">
        <f t="shared" si="11"/>
        <v>0</v>
      </c>
      <c r="F23" s="29">
        <f t="shared" si="11"/>
        <v>0</v>
      </c>
      <c r="G23" s="29"/>
      <c r="H23" s="29"/>
      <c r="I23" s="47">
        <f t="shared" si="11"/>
        <v>0</v>
      </c>
      <c r="J23" s="47">
        <f t="shared" si="11"/>
        <v>0</v>
      </c>
      <c r="K23" s="29">
        <f t="shared" si="11"/>
        <v>0</v>
      </c>
      <c r="L23" s="29">
        <f t="shared" si="11"/>
        <v>0</v>
      </c>
      <c r="M23" s="29">
        <f t="shared" si="11"/>
        <v>0</v>
      </c>
      <c r="N23" s="29">
        <f t="shared" si="11"/>
        <v>0</v>
      </c>
      <c r="O23" s="29">
        <f t="shared" si="11"/>
        <v>0</v>
      </c>
      <c r="P23" s="29">
        <f t="shared" si="11"/>
        <v>0</v>
      </c>
      <c r="Q23" s="29">
        <f t="shared" si="11"/>
        <v>0</v>
      </c>
      <c r="R23" s="29"/>
      <c r="T23" s="57">
        <f>SUMIF($B16:$B22,"&lt;&gt;0",T16:T22)</f>
        <v>0</v>
      </c>
      <c r="U23" s="100">
        <f>SUMIF($B16:$B22,"&lt;&gt;0",U16:U22)</f>
        <v>0</v>
      </c>
      <c r="V23" s="100">
        <f>SUMIF($B16:$B22,"&lt;&gt;0",V16:V22)</f>
        <v>0</v>
      </c>
      <c r="W23" s="3"/>
      <c r="Y23" s="153" t="s">
        <v>203</v>
      </c>
      <c r="Z23" s="292" t="s">
        <v>111</v>
      </c>
      <c r="AA23" s="293"/>
      <c r="AB23" s="293"/>
      <c r="AC23" s="294"/>
      <c r="AD23" s="146" t="s">
        <v>110</v>
      </c>
      <c r="AE23" s="154">
        <f>AL12+AL24+AL36+AL48+AL60</f>
        <v>0</v>
      </c>
      <c r="AF23" s="148">
        <f>AE23</f>
        <v>0</v>
      </c>
      <c r="AI23" s="35"/>
      <c r="AJ23" s="22" t="s">
        <v>178</v>
      </c>
      <c r="AK23" s="27">
        <f t="shared" si="7"/>
        <v>0</v>
      </c>
      <c r="AL23" s="27">
        <f t="shared" si="8"/>
        <v>0</v>
      </c>
      <c r="AM23" s="27">
        <f t="shared" si="9"/>
        <v>0</v>
      </c>
      <c r="AN23" s="27">
        <f t="shared" si="10"/>
        <v>0</v>
      </c>
      <c r="AO23" s="133"/>
    </row>
    <row r="24" spans="1:41" ht="15.75" thickBot="1">
      <c r="T24" s="1"/>
      <c r="U24" s="1"/>
      <c r="V24" s="1"/>
      <c r="W24" s="3"/>
      <c r="Y24" s="155">
        <v>75</v>
      </c>
      <c r="Z24" s="298" t="s">
        <v>204</v>
      </c>
      <c r="AA24" s="299"/>
      <c r="AB24" s="299"/>
      <c r="AC24" s="300"/>
      <c r="AD24" s="156"/>
      <c r="AE24" s="156"/>
      <c r="AF24" s="157"/>
      <c r="AI24" s="35"/>
      <c r="AJ24" s="22" t="s">
        <v>181</v>
      </c>
      <c r="AK24" s="94">
        <f>SUM(AK17:AK23)</f>
        <v>0</v>
      </c>
      <c r="AL24" s="94">
        <f t="shared" ref="AL24:AN24" si="12">SUM(AL17:AL23)</f>
        <v>0</v>
      </c>
      <c r="AM24" s="94">
        <f t="shared" si="12"/>
        <v>0</v>
      </c>
      <c r="AN24" s="94">
        <f t="shared" si="12"/>
        <v>0</v>
      </c>
      <c r="AO24" s="133"/>
    </row>
    <row r="25" spans="1:41" ht="16.5" thickTop="1" thickBot="1">
      <c r="A25" s="282" t="s">
        <v>205</v>
      </c>
      <c r="B25" s="282"/>
      <c r="C25" s="283" t="s">
        <v>157</v>
      </c>
      <c r="D25" s="284"/>
      <c r="E25" s="284"/>
      <c r="F25" s="284"/>
      <c r="G25" s="284"/>
      <c r="H25" s="285"/>
      <c r="I25" s="286" t="s">
        <v>158</v>
      </c>
      <c r="J25" s="287"/>
      <c r="K25" s="288" t="s">
        <v>109</v>
      </c>
      <c r="L25" s="289"/>
      <c r="M25" s="289"/>
      <c r="N25" s="289"/>
      <c r="O25" s="289"/>
      <c r="P25" s="289"/>
      <c r="Q25" s="289"/>
      <c r="R25" s="290"/>
      <c r="T25" s="268" t="s">
        <v>98</v>
      </c>
      <c r="U25" s="269"/>
      <c r="V25" s="270"/>
      <c r="W25" s="1"/>
      <c r="Y25" s="158" t="s">
        <v>206</v>
      </c>
      <c r="Z25" s="295" t="s">
        <v>82</v>
      </c>
      <c r="AA25" s="296"/>
      <c r="AB25" s="296"/>
      <c r="AC25" s="297"/>
      <c r="AD25" s="159" t="s">
        <v>81</v>
      </c>
      <c r="AE25" s="160">
        <f>SUM($E$12+E23+E34+E45+E56)</f>
        <v>0</v>
      </c>
      <c r="AF25" s="161">
        <f>AE25</f>
        <v>0</v>
      </c>
      <c r="AI25" s="35"/>
      <c r="AJ25" s="34"/>
      <c r="AK25" s="34"/>
      <c r="AL25" s="34"/>
      <c r="AM25" s="34"/>
      <c r="AN25" s="34"/>
      <c r="AO25" s="133"/>
    </row>
    <row r="26" spans="1:41" ht="15.75" thickTop="1">
      <c r="A26" s="23" t="s">
        <v>160</v>
      </c>
      <c r="B26" s="24" t="s">
        <v>161</v>
      </c>
      <c r="C26" s="23" t="s">
        <v>162</v>
      </c>
      <c r="D26" s="23" t="s">
        <v>78</v>
      </c>
      <c r="E26" s="23" t="s">
        <v>81</v>
      </c>
      <c r="F26" s="23" t="s">
        <v>84</v>
      </c>
      <c r="G26" s="271" t="s">
        <v>163</v>
      </c>
      <c r="H26" s="272"/>
      <c r="I26" s="93" t="s">
        <v>92</v>
      </c>
      <c r="J26" s="92" t="s">
        <v>95</v>
      </c>
      <c r="K26" s="23" t="s">
        <v>110</v>
      </c>
      <c r="L26" s="130" t="s">
        <v>113</v>
      </c>
      <c r="M26" s="23" t="s">
        <v>116</v>
      </c>
      <c r="N26" s="23" t="s">
        <v>119</v>
      </c>
      <c r="O26" s="23" t="s">
        <v>122</v>
      </c>
      <c r="P26" s="23" t="s">
        <v>125</v>
      </c>
      <c r="Q26" s="271" t="s">
        <v>163</v>
      </c>
      <c r="R26" s="273"/>
      <c r="S26" s="1"/>
      <c r="T26" s="55" t="s">
        <v>102</v>
      </c>
      <c r="U26" s="98" t="s">
        <v>99</v>
      </c>
      <c r="V26" s="132" t="s">
        <v>105</v>
      </c>
      <c r="Y26" s="162" t="s">
        <v>207</v>
      </c>
      <c r="Z26" s="278" t="s">
        <v>208</v>
      </c>
      <c r="AA26" s="279"/>
      <c r="AB26" s="279"/>
      <c r="AC26" s="280"/>
      <c r="AD26" s="142" t="s">
        <v>84</v>
      </c>
      <c r="AE26" s="143">
        <f>IF($AF$5=94,F$12+F$23+F$34+F$45+F$56,0)</f>
        <v>0</v>
      </c>
      <c r="AF26" s="144">
        <f>AE26</f>
        <v>0</v>
      </c>
      <c r="AI26" s="35"/>
      <c r="AJ26" s="34"/>
      <c r="AK26" s="32"/>
      <c r="AL26" s="32"/>
      <c r="AM26" s="32"/>
      <c r="AN26" s="34"/>
      <c r="AO26" s="133"/>
    </row>
    <row r="27" spans="1:41" ht="15">
      <c r="A27" s="22" t="s">
        <v>166</v>
      </c>
      <c r="B27" s="25">
        <f>IF(B22&lt;&gt;0,IF(SUM(B22+1)&gt;$AE$7,0, SUM(B22+1)),0)</f>
        <v>46159</v>
      </c>
      <c r="C27" s="26"/>
      <c r="D27" s="48"/>
      <c r="E27" s="48"/>
      <c r="F27" s="48"/>
      <c r="G27" s="48"/>
      <c r="H27" s="48"/>
      <c r="I27" s="91"/>
      <c r="J27" s="51"/>
      <c r="K27" s="48"/>
      <c r="L27" s="48"/>
      <c r="M27" s="48"/>
      <c r="N27" s="48"/>
      <c r="O27" s="48"/>
      <c r="P27" s="48"/>
      <c r="Q27" s="48"/>
      <c r="R27" s="50"/>
      <c r="T27" s="56"/>
      <c r="U27" s="99"/>
      <c r="V27" s="97"/>
      <c r="Y27" s="163" t="s">
        <v>209</v>
      </c>
      <c r="Z27" s="292" t="s">
        <v>210</v>
      </c>
      <c r="AA27" s="293"/>
      <c r="AB27" s="293"/>
      <c r="AC27" s="294"/>
      <c r="AD27" s="146" t="s">
        <v>84</v>
      </c>
      <c r="AE27" s="147">
        <f>IF($AF$5=2,F$12+F$23+F$34+F$45+F$56,0)</f>
        <v>0</v>
      </c>
      <c r="AF27" s="148">
        <f>AE27</f>
        <v>0</v>
      </c>
      <c r="AI27" s="35"/>
      <c r="AJ27" s="23" t="s">
        <v>205</v>
      </c>
      <c r="AK27" s="271" t="s">
        <v>159</v>
      </c>
      <c r="AL27" s="291"/>
      <c r="AM27" s="291"/>
      <c r="AN27" s="273"/>
      <c r="AO27" s="133"/>
    </row>
    <row r="28" spans="1:41" ht="15">
      <c r="A28" s="22" t="s">
        <v>167</v>
      </c>
      <c r="B28" s="25">
        <f t="shared" ref="B28:B33" si="13">IF(B27&lt;&gt;0,IF(SUM(B27+1)&gt;$AE$7,0, SUM(B27+1)),0)</f>
        <v>46160</v>
      </c>
      <c r="C28" s="26"/>
      <c r="D28" s="48"/>
      <c r="E28" s="48"/>
      <c r="F28" s="48"/>
      <c r="G28" s="48"/>
      <c r="H28" s="48"/>
      <c r="I28" s="91"/>
      <c r="J28" s="51"/>
      <c r="K28" s="48"/>
      <c r="L28" s="48"/>
      <c r="M28" s="48"/>
      <c r="N28" s="48"/>
      <c r="O28" s="48"/>
      <c r="P28" s="48"/>
      <c r="Q28" s="48"/>
      <c r="R28" s="50"/>
      <c r="T28" s="56"/>
      <c r="U28" s="99"/>
      <c r="V28" s="97"/>
      <c r="Y28" s="163" t="s">
        <v>211</v>
      </c>
      <c r="Z28" s="292" t="s">
        <v>212</v>
      </c>
      <c r="AA28" s="293"/>
      <c r="AB28" s="293"/>
      <c r="AC28" s="294"/>
      <c r="AD28" s="146" t="s">
        <v>84</v>
      </c>
      <c r="AE28" s="147">
        <f>IF($AF$5=3,F$12+F$23+F$34+F$45+F$56,0)</f>
        <v>0</v>
      </c>
      <c r="AF28" s="148">
        <f>AE28</f>
        <v>0</v>
      </c>
      <c r="AI28" s="35"/>
      <c r="AJ28" s="23" t="s">
        <v>160</v>
      </c>
      <c r="AK28" s="23" t="s">
        <v>164</v>
      </c>
      <c r="AL28" s="23" t="s">
        <v>165</v>
      </c>
      <c r="AM28" s="23" t="s">
        <v>102</v>
      </c>
      <c r="AN28" s="23" t="s">
        <v>81</v>
      </c>
      <c r="AO28" s="133"/>
    </row>
    <row r="29" spans="1:41" ht="15">
      <c r="A29" s="22" t="s">
        <v>171</v>
      </c>
      <c r="B29" s="25">
        <f t="shared" si="13"/>
        <v>46161</v>
      </c>
      <c r="C29" s="26"/>
      <c r="D29" s="48"/>
      <c r="E29" s="48"/>
      <c r="F29" s="48"/>
      <c r="G29" s="48"/>
      <c r="H29" s="48"/>
      <c r="I29" s="91"/>
      <c r="J29" s="51"/>
      <c r="K29" s="48"/>
      <c r="L29" s="48"/>
      <c r="M29" s="48"/>
      <c r="N29" s="48"/>
      <c r="O29" s="48"/>
      <c r="P29" s="48"/>
      <c r="Q29" s="48"/>
      <c r="R29" s="50"/>
      <c r="T29" s="56"/>
      <c r="U29" s="99"/>
      <c r="V29" s="97"/>
      <c r="Y29" s="163" t="s">
        <v>213</v>
      </c>
      <c r="Z29" s="292" t="s">
        <v>214</v>
      </c>
      <c r="AA29" s="293"/>
      <c r="AB29" s="293"/>
      <c r="AC29" s="294"/>
      <c r="AD29" s="146" t="s">
        <v>5</v>
      </c>
      <c r="AE29" s="147">
        <f>SUMIFS(G:G,H:H,"CB 1.5",B:B,"&lt;&gt;0")*1.5</f>
        <v>0</v>
      </c>
      <c r="AF29" s="148">
        <f>AE29/1.5</f>
        <v>0</v>
      </c>
      <c r="AI29" s="35"/>
      <c r="AJ29" s="22" t="s">
        <v>166</v>
      </c>
      <c r="AK29" s="27">
        <f t="shared" ref="AK29:AK35" si="14">I27</f>
        <v>0</v>
      </c>
      <c r="AL29" s="27">
        <f t="shared" ref="AL29:AL35" si="15">K27</f>
        <v>0</v>
      </c>
      <c r="AM29" s="27">
        <f t="shared" ref="AM29:AM35" si="16">IF($U$12&gt;0,T27,0)</f>
        <v>0</v>
      </c>
      <c r="AN29" s="27">
        <f t="shared" ref="AN29:AN35" si="17">IF(E27&gt;8,8,E27)</f>
        <v>0</v>
      </c>
      <c r="AO29" s="133"/>
    </row>
    <row r="30" spans="1:41" ht="15.75" thickBot="1">
      <c r="A30" s="22" t="s">
        <v>172</v>
      </c>
      <c r="B30" s="25">
        <f t="shared" si="13"/>
        <v>46162</v>
      </c>
      <c r="C30" s="26"/>
      <c r="D30" s="48"/>
      <c r="E30" s="48"/>
      <c r="F30" s="48"/>
      <c r="G30" s="48"/>
      <c r="H30" s="48"/>
      <c r="I30" s="91"/>
      <c r="J30" s="51"/>
      <c r="K30" s="48"/>
      <c r="L30" s="48"/>
      <c r="M30" s="48"/>
      <c r="N30" s="48"/>
      <c r="O30" s="48"/>
      <c r="P30" s="48"/>
      <c r="Q30" s="48"/>
      <c r="R30" s="50"/>
      <c r="T30" s="56"/>
      <c r="U30" s="99"/>
      <c r="V30" s="97"/>
      <c r="Y30" s="164" t="s">
        <v>215</v>
      </c>
      <c r="Z30" s="260" t="s">
        <v>216</v>
      </c>
      <c r="AA30" s="261"/>
      <c r="AB30" s="261"/>
      <c r="AC30" s="262"/>
      <c r="AD30" s="150" t="s">
        <v>9</v>
      </c>
      <c r="AE30" s="151">
        <f>SUMIFS(G:G,H:H,"CB 1.0",B:B,"&lt;&gt;0")</f>
        <v>0</v>
      </c>
      <c r="AF30" s="152">
        <f>AE30</f>
        <v>0</v>
      </c>
      <c r="AI30" s="35"/>
      <c r="AJ30" s="22" t="s">
        <v>167</v>
      </c>
      <c r="AK30" s="27">
        <f t="shared" si="14"/>
        <v>0</v>
      </c>
      <c r="AL30" s="27">
        <f t="shared" si="15"/>
        <v>0</v>
      </c>
      <c r="AM30" s="27">
        <f t="shared" si="16"/>
        <v>0</v>
      </c>
      <c r="AN30" s="27">
        <f t="shared" si="17"/>
        <v>0</v>
      </c>
      <c r="AO30" s="133"/>
    </row>
    <row r="31" spans="1:41" ht="15.75" thickTop="1">
      <c r="A31" s="22" t="s">
        <v>173</v>
      </c>
      <c r="B31" s="25">
        <f t="shared" si="13"/>
        <v>46163</v>
      </c>
      <c r="C31" s="26"/>
      <c r="D31" s="48"/>
      <c r="E31" s="48"/>
      <c r="F31" s="48"/>
      <c r="G31" s="48"/>
      <c r="H31" s="48"/>
      <c r="I31" s="91"/>
      <c r="J31" s="51"/>
      <c r="K31" s="48"/>
      <c r="L31" s="48"/>
      <c r="M31" s="48"/>
      <c r="N31" s="48"/>
      <c r="O31" s="48"/>
      <c r="P31" s="48"/>
      <c r="Q31" s="48"/>
      <c r="R31" s="50"/>
      <c r="T31" s="56"/>
      <c r="U31" s="99"/>
      <c r="V31" s="97"/>
      <c r="Y31" s="165" t="s">
        <v>217</v>
      </c>
      <c r="Z31" s="278" t="s">
        <v>218</v>
      </c>
      <c r="AA31" s="279"/>
      <c r="AB31" s="279"/>
      <c r="AC31" s="280"/>
      <c r="AD31" s="142" t="s">
        <v>219</v>
      </c>
      <c r="AE31" s="143">
        <f>IF(SUM(C12,D12,E12)&lt;=(40),J12)+
IF(SUM(C23,D23,E23)&lt;=40,J23)+
IF(SUM(C34,D34,E34)&lt;=40,J34)+
IF(SUM(C45,D45,E45)&lt;=40,J45)+
IF(SUM(C56,D56,E56)&lt;=40,J56)</f>
        <v>0</v>
      </c>
      <c r="AF31" s="144">
        <f>AE31</f>
        <v>0</v>
      </c>
      <c r="AI31" s="35"/>
      <c r="AJ31" s="22" t="s">
        <v>171</v>
      </c>
      <c r="AK31" s="27">
        <f t="shared" si="14"/>
        <v>0</v>
      </c>
      <c r="AL31" s="27">
        <f t="shared" si="15"/>
        <v>0</v>
      </c>
      <c r="AM31" s="27">
        <f t="shared" si="16"/>
        <v>0</v>
      </c>
      <c r="AN31" s="27">
        <f t="shared" si="17"/>
        <v>0</v>
      </c>
      <c r="AO31" s="133"/>
    </row>
    <row r="32" spans="1:41" ht="15.75" thickBot="1">
      <c r="A32" s="22" t="s">
        <v>175</v>
      </c>
      <c r="B32" s="25">
        <f t="shared" si="13"/>
        <v>46164</v>
      </c>
      <c r="C32" s="26"/>
      <c r="D32" s="48"/>
      <c r="E32" s="48"/>
      <c r="F32" s="48"/>
      <c r="G32" s="48"/>
      <c r="H32" s="48"/>
      <c r="I32" s="91"/>
      <c r="J32" s="51"/>
      <c r="K32" s="48"/>
      <c r="L32" s="48"/>
      <c r="M32" s="48"/>
      <c r="N32" s="48"/>
      <c r="O32" s="48"/>
      <c r="P32" s="48"/>
      <c r="Q32" s="48"/>
      <c r="R32" s="50"/>
      <c r="T32" s="56"/>
      <c r="U32" s="99"/>
      <c r="V32" s="97"/>
      <c r="Y32" s="166" t="s">
        <v>220</v>
      </c>
      <c r="Z32" s="260" t="s">
        <v>221</v>
      </c>
      <c r="AA32" s="261"/>
      <c r="AB32" s="261"/>
      <c r="AC32" s="262"/>
      <c r="AD32" s="167" t="s">
        <v>219</v>
      </c>
      <c r="AE32" s="151">
        <f>IF($C$12+$D$12+$E$12&gt;40,(J12)*1.5,0)+
IF($C$23+$D$23+$E$23&gt;40,(J23)*1.5,0)+
IF($C$34+$D$34+$E$34&gt;40,(J34)*1.5,0)+
IF($C$45+$D$45+$E$45&gt;40,(J45)*1.5,0)+
IF($C$56+$D$56+$E$56&gt;40,(J56)*1.5,0)</f>
        <v>0</v>
      </c>
      <c r="AF32" s="152">
        <f>AE32/1.5</f>
        <v>0</v>
      </c>
      <c r="AI32" s="35"/>
      <c r="AJ32" s="22" t="s">
        <v>172</v>
      </c>
      <c r="AK32" s="27">
        <f t="shared" si="14"/>
        <v>0</v>
      </c>
      <c r="AL32" s="27">
        <f t="shared" si="15"/>
        <v>0</v>
      </c>
      <c r="AM32" s="27">
        <f t="shared" si="16"/>
        <v>0</v>
      </c>
      <c r="AN32" s="27">
        <f t="shared" si="17"/>
        <v>0</v>
      </c>
      <c r="AO32" s="133"/>
    </row>
    <row r="33" spans="1:41" ht="15.75" thickTop="1">
      <c r="A33" s="22" t="s">
        <v>178</v>
      </c>
      <c r="B33" s="25">
        <f t="shared" si="13"/>
        <v>46165</v>
      </c>
      <c r="C33" s="26"/>
      <c r="D33" s="48"/>
      <c r="E33" s="48"/>
      <c r="F33" s="48"/>
      <c r="G33" s="48"/>
      <c r="H33" s="48"/>
      <c r="I33" s="91"/>
      <c r="J33" s="51"/>
      <c r="K33" s="48"/>
      <c r="L33" s="48"/>
      <c r="M33" s="48"/>
      <c r="N33" s="48"/>
      <c r="O33" s="48"/>
      <c r="P33" s="48"/>
      <c r="Q33" s="48"/>
      <c r="R33" s="50"/>
      <c r="T33" s="56"/>
      <c r="U33" s="99"/>
      <c r="V33" s="97"/>
      <c r="Y33" s="141">
        <v>167</v>
      </c>
      <c r="Z33" s="278" t="s">
        <v>12</v>
      </c>
      <c r="AA33" s="279"/>
      <c r="AB33" s="279"/>
      <c r="AC33" s="280"/>
      <c r="AD33" s="142" t="s">
        <v>11</v>
      </c>
      <c r="AE33" s="143">
        <f>SUMIFS(Q:Q,R:R,"M",B:B,"&lt;&gt;0")</f>
        <v>0</v>
      </c>
      <c r="AF33" s="144">
        <f t="shared" ref="AF33:AF48" si="18">AE33</f>
        <v>0</v>
      </c>
      <c r="AI33" s="35"/>
      <c r="AJ33" s="22" t="s">
        <v>173</v>
      </c>
      <c r="AK33" s="27">
        <f t="shared" si="14"/>
        <v>0</v>
      </c>
      <c r="AL33" s="27">
        <f t="shared" si="15"/>
        <v>0</v>
      </c>
      <c r="AM33" s="27">
        <f t="shared" si="16"/>
        <v>0</v>
      </c>
      <c r="AN33" s="27">
        <f t="shared" si="17"/>
        <v>0</v>
      </c>
      <c r="AO33" s="133"/>
    </row>
    <row r="34" spans="1:41" ht="15">
      <c r="A34" s="30" t="s">
        <v>181</v>
      </c>
      <c r="B34" s="21"/>
      <c r="C34" s="29">
        <f>SUMIF($B27:$B33,"&lt;&gt;0",C27:C33)</f>
        <v>0</v>
      </c>
      <c r="D34" s="29">
        <f t="shared" ref="D34:Q34" si="19">SUMIF($B27:$B33,"&lt;&gt;0",D27:D33)</f>
        <v>0</v>
      </c>
      <c r="E34" s="29">
        <f t="shared" si="19"/>
        <v>0</v>
      </c>
      <c r="F34" s="29">
        <f t="shared" si="19"/>
        <v>0</v>
      </c>
      <c r="G34" s="29"/>
      <c r="H34" s="29"/>
      <c r="I34" s="47">
        <f t="shared" si="19"/>
        <v>0</v>
      </c>
      <c r="J34" s="47">
        <f t="shared" si="19"/>
        <v>0</v>
      </c>
      <c r="K34" s="29">
        <f t="shared" si="19"/>
        <v>0</v>
      </c>
      <c r="L34" s="29">
        <f t="shared" si="19"/>
        <v>0</v>
      </c>
      <c r="M34" s="29">
        <f t="shared" si="19"/>
        <v>0</v>
      </c>
      <c r="N34" s="29">
        <f t="shared" si="19"/>
        <v>0</v>
      </c>
      <c r="O34" s="29">
        <f t="shared" si="19"/>
        <v>0</v>
      </c>
      <c r="P34" s="29">
        <f t="shared" si="19"/>
        <v>0</v>
      </c>
      <c r="Q34" s="29">
        <f t="shared" si="19"/>
        <v>0</v>
      </c>
      <c r="R34" s="29"/>
      <c r="T34" s="57">
        <f>SUMIF($B27:$B33,"&lt;&gt;0",T27:T33)</f>
        <v>0</v>
      </c>
      <c r="U34" s="100">
        <f>SUMIF($B27:$B33,"&lt;&gt;0",U27:U33)</f>
        <v>0</v>
      </c>
      <c r="V34" s="100">
        <f>SUMIF($B27:$B33,"&lt;&gt;0",V27:V33)</f>
        <v>0</v>
      </c>
      <c r="Y34" s="145">
        <v>170</v>
      </c>
      <c r="Z34" s="292" t="s">
        <v>222</v>
      </c>
      <c r="AA34" s="293"/>
      <c r="AB34" s="293"/>
      <c r="AC34" s="294"/>
      <c r="AD34" s="146" t="s">
        <v>113</v>
      </c>
      <c r="AE34" s="147">
        <f>SUM(L12,L23,L34,L45,L56)</f>
        <v>0</v>
      </c>
      <c r="AF34" s="148">
        <f t="shared" si="18"/>
        <v>0</v>
      </c>
      <c r="AI34" s="35"/>
      <c r="AJ34" s="22" t="s">
        <v>175</v>
      </c>
      <c r="AK34" s="27">
        <f t="shared" si="14"/>
        <v>0</v>
      </c>
      <c r="AL34" s="27">
        <f t="shared" si="15"/>
        <v>0</v>
      </c>
      <c r="AM34" s="27">
        <f t="shared" si="16"/>
        <v>0</v>
      </c>
      <c r="AN34" s="27">
        <f t="shared" si="17"/>
        <v>0</v>
      </c>
      <c r="AO34" s="133"/>
    </row>
    <row r="35" spans="1:41" ht="15.75" thickBot="1">
      <c r="Y35" s="145">
        <v>180</v>
      </c>
      <c r="Z35" s="292" t="s">
        <v>223</v>
      </c>
      <c r="AA35" s="293"/>
      <c r="AB35" s="293"/>
      <c r="AC35" s="294"/>
      <c r="AD35" s="146" t="s">
        <v>116</v>
      </c>
      <c r="AE35" s="147">
        <f>SUM(M12,M23,M34,M45,M56)</f>
        <v>0</v>
      </c>
      <c r="AF35" s="148">
        <f t="shared" si="18"/>
        <v>0</v>
      </c>
      <c r="AI35" s="35"/>
      <c r="AJ35" s="22" t="s">
        <v>178</v>
      </c>
      <c r="AK35" s="27">
        <f t="shared" si="14"/>
        <v>0</v>
      </c>
      <c r="AL35" s="27">
        <f t="shared" si="15"/>
        <v>0</v>
      </c>
      <c r="AM35" s="27">
        <f t="shared" si="16"/>
        <v>0</v>
      </c>
      <c r="AN35" s="27">
        <f t="shared" si="17"/>
        <v>0</v>
      </c>
      <c r="AO35" s="133"/>
    </row>
    <row r="36" spans="1:41" ht="15.75" thickTop="1">
      <c r="A36" s="282" t="s">
        <v>224</v>
      </c>
      <c r="B36" s="282"/>
      <c r="C36" s="283" t="s">
        <v>157</v>
      </c>
      <c r="D36" s="284"/>
      <c r="E36" s="284"/>
      <c r="F36" s="284"/>
      <c r="G36" s="284"/>
      <c r="H36" s="285"/>
      <c r="I36" s="286" t="s">
        <v>158</v>
      </c>
      <c r="J36" s="287"/>
      <c r="K36" s="288" t="s">
        <v>109</v>
      </c>
      <c r="L36" s="289"/>
      <c r="M36" s="289"/>
      <c r="N36" s="289"/>
      <c r="O36" s="289"/>
      <c r="P36" s="289"/>
      <c r="Q36" s="289"/>
      <c r="R36" s="290"/>
      <c r="T36" s="268" t="s">
        <v>98</v>
      </c>
      <c r="U36" s="269"/>
      <c r="V36" s="270"/>
      <c r="Y36" s="168">
        <v>181</v>
      </c>
      <c r="Z36" s="292" t="s">
        <v>225</v>
      </c>
      <c r="AA36" s="293"/>
      <c r="AB36" s="293"/>
      <c r="AC36" s="294"/>
      <c r="AD36" s="169" t="s">
        <v>23</v>
      </c>
      <c r="AE36" s="147">
        <f>SUMIFS(Q:Q,R:R,"P181",B:B,"&lt;&gt;0")</f>
        <v>0</v>
      </c>
      <c r="AF36" s="148">
        <f t="shared" si="18"/>
        <v>0</v>
      </c>
      <c r="AI36" s="35"/>
      <c r="AJ36" s="22" t="s">
        <v>181</v>
      </c>
      <c r="AK36" s="94">
        <f>SUM(AK29:AK35)</f>
        <v>0</v>
      </c>
      <c r="AL36" s="94">
        <f t="shared" ref="AL36:AN36" si="20">SUM(AL29:AL35)</f>
        <v>0</v>
      </c>
      <c r="AM36" s="94">
        <f t="shared" si="20"/>
        <v>0</v>
      </c>
      <c r="AN36" s="94">
        <f t="shared" si="20"/>
        <v>0</v>
      </c>
      <c r="AO36" s="133"/>
    </row>
    <row r="37" spans="1:41" ht="15">
      <c r="A37" s="23" t="s">
        <v>160</v>
      </c>
      <c r="B37" s="24" t="s">
        <v>161</v>
      </c>
      <c r="C37" s="23" t="s">
        <v>162</v>
      </c>
      <c r="D37" s="23" t="s">
        <v>78</v>
      </c>
      <c r="E37" s="23" t="s">
        <v>81</v>
      </c>
      <c r="F37" s="23" t="s">
        <v>84</v>
      </c>
      <c r="G37" s="271" t="s">
        <v>163</v>
      </c>
      <c r="H37" s="272"/>
      <c r="I37" s="93" t="s">
        <v>92</v>
      </c>
      <c r="J37" s="92" t="s">
        <v>95</v>
      </c>
      <c r="K37" s="23" t="s">
        <v>110</v>
      </c>
      <c r="L37" s="130" t="s">
        <v>113</v>
      </c>
      <c r="M37" s="23" t="s">
        <v>116</v>
      </c>
      <c r="N37" s="23" t="s">
        <v>119</v>
      </c>
      <c r="O37" s="23" t="s">
        <v>122</v>
      </c>
      <c r="P37" s="23" t="s">
        <v>125</v>
      </c>
      <c r="Q37" s="271" t="s">
        <v>163</v>
      </c>
      <c r="R37" s="273"/>
      <c r="S37" s="1"/>
      <c r="T37" s="55" t="s">
        <v>102</v>
      </c>
      <c r="U37" s="98" t="s">
        <v>99</v>
      </c>
      <c r="V37" s="132" t="s">
        <v>105</v>
      </c>
      <c r="Y37" s="168">
        <v>182</v>
      </c>
      <c r="Z37" s="292" t="s">
        <v>226</v>
      </c>
      <c r="AA37" s="293"/>
      <c r="AB37" s="293"/>
      <c r="AC37" s="294"/>
      <c r="AD37" s="169" t="s">
        <v>25</v>
      </c>
      <c r="AE37" s="147">
        <f>SUMIFS(Q:Q,R:R,"P182",B:B,"&lt;&gt;0")</f>
        <v>0</v>
      </c>
      <c r="AF37" s="148">
        <f t="shared" si="18"/>
        <v>0</v>
      </c>
      <c r="AI37" s="35"/>
      <c r="AJ37" s="34"/>
      <c r="AK37" s="34"/>
      <c r="AL37" s="34"/>
      <c r="AM37" s="34"/>
      <c r="AN37" s="34"/>
      <c r="AO37" s="133"/>
    </row>
    <row r="38" spans="1:41" ht="15.75" thickBot="1">
      <c r="A38" s="22" t="s">
        <v>166</v>
      </c>
      <c r="B38" s="25">
        <f>IF(B33&lt;&gt;0,IF(SUM(B33+1)&gt;$AE$7,0, SUM(B33+1)),0)</f>
        <v>46166</v>
      </c>
      <c r="C38" s="26"/>
      <c r="D38" s="48"/>
      <c r="E38" s="48"/>
      <c r="F38" s="48"/>
      <c r="G38" s="48"/>
      <c r="H38" s="48"/>
      <c r="I38" s="91"/>
      <c r="J38" s="51"/>
      <c r="K38" s="48"/>
      <c r="L38" s="48"/>
      <c r="M38" s="48"/>
      <c r="N38" s="48"/>
      <c r="O38" s="48"/>
      <c r="P38" s="48"/>
      <c r="Q38" s="48"/>
      <c r="R38" s="50"/>
      <c r="T38" s="56"/>
      <c r="U38" s="99"/>
      <c r="V38" s="97"/>
      <c r="Y38" s="170">
        <v>183</v>
      </c>
      <c r="Z38" s="260" t="s">
        <v>244</v>
      </c>
      <c r="AA38" s="261"/>
      <c r="AB38" s="261"/>
      <c r="AC38" s="262"/>
      <c r="AD38" s="167" t="s">
        <v>243</v>
      </c>
      <c r="AE38" s="151">
        <f>SUMIFS(Q:Q,R:R,"B183",B:B,"&lt;&gt;0")</f>
        <v>0</v>
      </c>
      <c r="AF38" s="152">
        <f t="shared" si="18"/>
        <v>0</v>
      </c>
      <c r="AI38" s="35"/>
      <c r="AJ38" s="34"/>
      <c r="AK38" s="32"/>
      <c r="AL38" s="32"/>
      <c r="AM38" s="32"/>
      <c r="AN38" s="34"/>
      <c r="AO38" s="133"/>
    </row>
    <row r="39" spans="1:41" ht="15.75" thickTop="1">
      <c r="A39" s="22" t="s">
        <v>167</v>
      </c>
      <c r="B39" s="25">
        <f t="shared" ref="B39:B44" si="21">IF(B38&lt;&gt;0,IF(SUM(B38+1)&gt;$AE$7,0, SUM(B38+1)),0)</f>
        <v>46167</v>
      </c>
      <c r="C39" s="26"/>
      <c r="D39" s="48"/>
      <c r="E39" s="48"/>
      <c r="F39" s="48"/>
      <c r="G39" s="48"/>
      <c r="H39" s="48"/>
      <c r="I39" s="91"/>
      <c r="J39" s="51"/>
      <c r="K39" s="48"/>
      <c r="L39" s="48"/>
      <c r="M39" s="48"/>
      <c r="N39" s="48"/>
      <c r="O39" s="48"/>
      <c r="P39" s="48"/>
      <c r="Q39" s="48"/>
      <c r="R39" s="50"/>
      <c r="T39" s="56"/>
      <c r="U39" s="99"/>
      <c r="V39" s="97"/>
      <c r="Y39" s="171">
        <v>185</v>
      </c>
      <c r="Z39" s="278" t="s">
        <v>100</v>
      </c>
      <c r="AA39" s="279"/>
      <c r="AB39" s="279"/>
      <c r="AC39" s="280"/>
      <c r="AD39" s="172" t="s">
        <v>99</v>
      </c>
      <c r="AE39" s="143">
        <f>SUM(U12+U23+U34+U45+U56)</f>
        <v>0</v>
      </c>
      <c r="AF39" s="144">
        <f t="shared" si="18"/>
        <v>0</v>
      </c>
      <c r="AI39" s="35"/>
      <c r="AJ39" s="23" t="s">
        <v>224</v>
      </c>
      <c r="AK39" s="271" t="s">
        <v>159</v>
      </c>
      <c r="AL39" s="291"/>
      <c r="AM39" s="291"/>
      <c r="AN39" s="273"/>
      <c r="AO39" s="133"/>
    </row>
    <row r="40" spans="1:41" ht="15.75" thickBot="1">
      <c r="A40" s="22" t="s">
        <v>171</v>
      </c>
      <c r="B40" s="25">
        <f t="shared" si="21"/>
        <v>46168</v>
      </c>
      <c r="C40" s="26"/>
      <c r="D40" s="48"/>
      <c r="E40" s="48"/>
      <c r="F40" s="48"/>
      <c r="G40" s="48"/>
      <c r="H40" s="48"/>
      <c r="I40" s="91"/>
      <c r="J40" s="51"/>
      <c r="K40" s="48"/>
      <c r="L40" s="48"/>
      <c r="M40" s="48"/>
      <c r="N40" s="48"/>
      <c r="O40" s="48"/>
      <c r="P40" s="48"/>
      <c r="Q40" s="48"/>
      <c r="R40" s="50"/>
      <c r="T40" s="56"/>
      <c r="U40" s="99"/>
      <c r="V40" s="97"/>
      <c r="Y40" s="170">
        <v>186</v>
      </c>
      <c r="Z40" s="260" t="s">
        <v>103</v>
      </c>
      <c r="AA40" s="261"/>
      <c r="AB40" s="261"/>
      <c r="AC40" s="262"/>
      <c r="AD40" s="167" t="s">
        <v>102</v>
      </c>
      <c r="AE40" s="151">
        <f>SUM(T12+T23+T34+T45+T56)</f>
        <v>0</v>
      </c>
      <c r="AF40" s="152">
        <f t="shared" si="18"/>
        <v>0</v>
      </c>
      <c r="AI40" s="35"/>
      <c r="AJ40" s="23" t="s">
        <v>160</v>
      </c>
      <c r="AK40" s="23" t="s">
        <v>164</v>
      </c>
      <c r="AL40" s="23" t="s">
        <v>165</v>
      </c>
      <c r="AM40" s="23" t="s">
        <v>102</v>
      </c>
      <c r="AN40" s="23" t="s">
        <v>81</v>
      </c>
      <c r="AO40" s="133"/>
    </row>
    <row r="41" spans="1:41" ht="15.75" thickTop="1">
      <c r="A41" s="22" t="s">
        <v>172</v>
      </c>
      <c r="B41" s="25">
        <f t="shared" si="21"/>
        <v>46169</v>
      </c>
      <c r="C41" s="26"/>
      <c r="D41" s="48"/>
      <c r="E41" s="48"/>
      <c r="F41" s="48"/>
      <c r="G41" s="48"/>
      <c r="H41" s="48"/>
      <c r="I41" s="91"/>
      <c r="J41" s="51"/>
      <c r="K41" s="48"/>
      <c r="L41" s="48"/>
      <c r="M41" s="48"/>
      <c r="N41" s="48"/>
      <c r="O41" s="48"/>
      <c r="P41" s="48"/>
      <c r="Q41" s="48"/>
      <c r="R41" s="50"/>
      <c r="T41" s="56"/>
      <c r="U41" s="99"/>
      <c r="V41" s="97"/>
      <c r="Y41" s="171">
        <v>194</v>
      </c>
      <c r="Z41" s="278" t="s">
        <v>227</v>
      </c>
      <c r="AA41" s="279"/>
      <c r="AB41" s="279"/>
      <c r="AC41" s="280"/>
      <c r="AD41" s="172" t="s">
        <v>17</v>
      </c>
      <c r="AE41" s="143">
        <f>SUMIFS(Q:Q,R:R,"SALB",B:B,"&lt;&gt;0")</f>
        <v>0</v>
      </c>
      <c r="AF41" s="144">
        <f t="shared" si="18"/>
        <v>0</v>
      </c>
      <c r="AI41" s="35"/>
      <c r="AJ41" s="22" t="s">
        <v>166</v>
      </c>
      <c r="AK41" s="27">
        <f t="shared" ref="AK41:AK47" si="22">I38</f>
        <v>0</v>
      </c>
      <c r="AL41" s="27">
        <f t="shared" ref="AL41:AL47" si="23">K38</f>
        <v>0</v>
      </c>
      <c r="AM41" s="27">
        <f t="shared" ref="AM41:AM47" si="24">IF($U$12&gt;0,T38,0)</f>
        <v>0</v>
      </c>
      <c r="AN41" s="27">
        <f t="shared" ref="AN41:AN47" si="25">IF(E38&gt;8,8,E38)</f>
        <v>0</v>
      </c>
      <c r="AO41" s="133"/>
    </row>
    <row r="42" spans="1:41" ht="15">
      <c r="A42" s="22" t="s">
        <v>173</v>
      </c>
      <c r="B42" s="25">
        <f t="shared" si="21"/>
        <v>46170</v>
      </c>
      <c r="C42" s="26"/>
      <c r="D42" s="48"/>
      <c r="E42" s="48"/>
      <c r="F42" s="48"/>
      <c r="G42" s="48"/>
      <c r="H42" s="48"/>
      <c r="I42" s="91"/>
      <c r="J42" s="51"/>
      <c r="K42" s="48"/>
      <c r="L42" s="48"/>
      <c r="M42" s="48"/>
      <c r="N42" s="48"/>
      <c r="O42" s="48"/>
      <c r="P42" s="48"/>
      <c r="Q42" s="48"/>
      <c r="R42" s="50"/>
      <c r="T42" s="56"/>
      <c r="U42" s="99"/>
      <c r="V42" s="97"/>
      <c r="Y42" s="145">
        <v>195</v>
      </c>
      <c r="Z42" s="292" t="s">
        <v>123</v>
      </c>
      <c r="AA42" s="293"/>
      <c r="AB42" s="293"/>
      <c r="AC42" s="294"/>
      <c r="AD42" s="169" t="s">
        <v>122</v>
      </c>
      <c r="AE42" s="147">
        <f>SUM(O12,O23,O34,O45,O56)</f>
        <v>0</v>
      </c>
      <c r="AF42" s="148">
        <f t="shared" si="18"/>
        <v>0</v>
      </c>
      <c r="AI42" s="35"/>
      <c r="AJ42" s="22" t="s">
        <v>167</v>
      </c>
      <c r="AK42" s="27">
        <f t="shared" si="22"/>
        <v>0</v>
      </c>
      <c r="AL42" s="27">
        <f t="shared" si="23"/>
        <v>0</v>
      </c>
      <c r="AM42" s="27">
        <f t="shared" si="24"/>
        <v>0</v>
      </c>
      <c r="AN42" s="27">
        <f t="shared" si="25"/>
        <v>0</v>
      </c>
      <c r="AO42" s="133"/>
    </row>
    <row r="43" spans="1:41" ht="15">
      <c r="A43" s="22" t="s">
        <v>175</v>
      </c>
      <c r="B43" s="25">
        <f t="shared" si="21"/>
        <v>46171</v>
      </c>
      <c r="C43" s="26"/>
      <c r="D43" s="48"/>
      <c r="E43" s="48"/>
      <c r="F43" s="48"/>
      <c r="G43" s="48"/>
      <c r="H43" s="48"/>
      <c r="I43" s="91"/>
      <c r="J43" s="51"/>
      <c r="K43" s="48"/>
      <c r="L43" s="48"/>
      <c r="M43" s="48"/>
      <c r="N43" s="48"/>
      <c r="O43" s="48"/>
      <c r="P43" s="48"/>
      <c r="Q43" s="48"/>
      <c r="R43" s="50"/>
      <c r="T43" s="56"/>
      <c r="U43" s="99"/>
      <c r="V43" s="97"/>
      <c r="Y43" s="168">
        <v>196</v>
      </c>
      <c r="Z43" s="292" t="s">
        <v>16</v>
      </c>
      <c r="AA43" s="293"/>
      <c r="AB43" s="293"/>
      <c r="AC43" s="294"/>
      <c r="AD43" s="169" t="s">
        <v>15</v>
      </c>
      <c r="AE43" s="147">
        <f>SUMIFS(Q:Q,R:R,"AL",B:B,"&lt;&gt;0")</f>
        <v>0</v>
      </c>
      <c r="AF43" s="148">
        <f t="shared" si="18"/>
        <v>0</v>
      </c>
      <c r="AI43" s="35"/>
      <c r="AJ43" s="22" t="s">
        <v>171</v>
      </c>
      <c r="AK43" s="27">
        <f t="shared" si="22"/>
        <v>0</v>
      </c>
      <c r="AL43" s="27">
        <f t="shared" si="23"/>
        <v>0</v>
      </c>
      <c r="AM43" s="27">
        <f t="shared" si="24"/>
        <v>0</v>
      </c>
      <c r="AN43" s="27">
        <f t="shared" si="25"/>
        <v>0</v>
      </c>
      <c r="AO43" s="133"/>
    </row>
    <row r="44" spans="1:41" ht="15">
      <c r="A44" s="22" t="s">
        <v>178</v>
      </c>
      <c r="B44" s="25">
        <f t="shared" si="21"/>
        <v>46172</v>
      </c>
      <c r="C44" s="26"/>
      <c r="D44" s="48"/>
      <c r="E44" s="48"/>
      <c r="F44" s="48"/>
      <c r="G44" s="48"/>
      <c r="H44" s="48"/>
      <c r="I44" s="91"/>
      <c r="J44" s="51"/>
      <c r="K44" s="48"/>
      <c r="L44" s="48"/>
      <c r="M44" s="48"/>
      <c r="N44" s="48"/>
      <c r="O44" s="48"/>
      <c r="P44" s="48"/>
      <c r="Q44" s="48"/>
      <c r="R44" s="50"/>
      <c r="T44" s="56"/>
      <c r="U44" s="99"/>
      <c r="V44" s="97"/>
      <c r="Y44" s="168">
        <v>197</v>
      </c>
      <c r="Z44" s="292" t="s">
        <v>228</v>
      </c>
      <c r="AA44" s="293"/>
      <c r="AB44" s="293"/>
      <c r="AC44" s="294"/>
      <c r="AD44" s="169" t="s">
        <v>7</v>
      </c>
      <c r="AE44" s="147">
        <f>SUMIFS(Q:Q,R:R,"DR",B:B,"&lt;&gt;0")</f>
        <v>0</v>
      </c>
      <c r="AF44" s="148">
        <f t="shared" si="18"/>
        <v>0</v>
      </c>
      <c r="AI44" s="35"/>
      <c r="AJ44" s="22" t="s">
        <v>172</v>
      </c>
      <c r="AK44" s="27">
        <f t="shared" si="22"/>
        <v>0</v>
      </c>
      <c r="AL44" s="27">
        <f t="shared" si="23"/>
        <v>0</v>
      </c>
      <c r="AM44" s="27">
        <f t="shared" si="24"/>
        <v>0</v>
      </c>
      <c r="AN44" s="27">
        <f t="shared" si="25"/>
        <v>0</v>
      </c>
      <c r="AO44" s="133"/>
    </row>
    <row r="45" spans="1:41" ht="15">
      <c r="A45" s="30" t="s">
        <v>181</v>
      </c>
      <c r="B45" s="21"/>
      <c r="C45" s="29">
        <f>SUMIF($B38:$B44,"&lt;&gt;0",C38:C44)</f>
        <v>0</v>
      </c>
      <c r="D45" s="29">
        <f t="shared" ref="D45:Q45" si="26">SUMIF($B38:$B44,"&lt;&gt;0",D38:D44)</f>
        <v>0</v>
      </c>
      <c r="E45" s="29">
        <f t="shared" si="26"/>
        <v>0</v>
      </c>
      <c r="F45" s="29">
        <f t="shared" si="26"/>
        <v>0</v>
      </c>
      <c r="G45" s="29"/>
      <c r="H45" s="29"/>
      <c r="I45" s="47">
        <f t="shared" si="26"/>
        <v>0</v>
      </c>
      <c r="J45" s="47">
        <f t="shared" si="26"/>
        <v>0</v>
      </c>
      <c r="K45" s="29">
        <f t="shared" si="26"/>
        <v>0</v>
      </c>
      <c r="L45" s="29">
        <f t="shared" si="26"/>
        <v>0</v>
      </c>
      <c r="M45" s="29">
        <f t="shared" si="26"/>
        <v>0</v>
      </c>
      <c r="N45" s="29">
        <f t="shared" si="26"/>
        <v>0</v>
      </c>
      <c r="O45" s="29">
        <f t="shared" si="26"/>
        <v>0</v>
      </c>
      <c r="P45" s="29">
        <f t="shared" si="26"/>
        <v>0</v>
      </c>
      <c r="Q45" s="29">
        <f t="shared" si="26"/>
        <v>0</v>
      </c>
      <c r="R45" s="29"/>
      <c r="T45" s="57">
        <f>SUMIF($B38:$B44,"&lt;&gt;0",T38:T44)</f>
        <v>0</v>
      </c>
      <c r="U45" s="100">
        <f>SUMIF($B38:$B44,"&lt;&gt;0",U38:U44)</f>
        <v>0</v>
      </c>
      <c r="V45" s="100">
        <f>SUMIF($B38:$B44,"&lt;&gt;0",V38:V44)</f>
        <v>0</v>
      </c>
      <c r="Y45" s="188">
        <v>198</v>
      </c>
      <c r="Z45" s="292" t="s">
        <v>229</v>
      </c>
      <c r="AA45" s="293"/>
      <c r="AB45" s="293"/>
      <c r="AC45" s="294"/>
      <c r="AD45" s="189" t="s">
        <v>21</v>
      </c>
      <c r="AE45" s="147">
        <f>SUMIFS(Q:Q,R:R,"POBS",B:B,"&lt;&gt;0")</f>
        <v>0</v>
      </c>
      <c r="AF45" s="148">
        <f t="shared" si="18"/>
        <v>0</v>
      </c>
      <c r="AI45" s="35"/>
      <c r="AJ45" s="22" t="s">
        <v>173</v>
      </c>
      <c r="AK45" s="27">
        <f t="shared" si="22"/>
        <v>0</v>
      </c>
      <c r="AL45" s="27">
        <f t="shared" si="23"/>
        <v>0</v>
      </c>
      <c r="AM45" s="27">
        <f t="shared" si="24"/>
        <v>0</v>
      </c>
      <c r="AN45" s="27">
        <f t="shared" si="25"/>
        <v>0</v>
      </c>
      <c r="AO45" s="133"/>
    </row>
    <row r="46" spans="1:41" ht="15.75" thickBot="1">
      <c r="Y46" s="170">
        <v>199</v>
      </c>
      <c r="Z46" s="260" t="s">
        <v>230</v>
      </c>
      <c r="AA46" s="261"/>
      <c r="AB46" s="261"/>
      <c r="AC46" s="262"/>
      <c r="AD46" s="167" t="s">
        <v>119</v>
      </c>
      <c r="AE46" s="151">
        <f>SUM(N12,N23,N34,N45,N56)</f>
        <v>0</v>
      </c>
      <c r="AF46" s="152">
        <f t="shared" si="18"/>
        <v>0</v>
      </c>
      <c r="AI46" s="35"/>
      <c r="AJ46" s="22" t="s">
        <v>175</v>
      </c>
      <c r="AK46" s="27">
        <f t="shared" si="22"/>
        <v>0</v>
      </c>
      <c r="AL46" s="27">
        <f t="shared" si="23"/>
        <v>0</v>
      </c>
      <c r="AM46" s="27">
        <f t="shared" si="24"/>
        <v>0</v>
      </c>
      <c r="AN46" s="27">
        <f t="shared" si="25"/>
        <v>0</v>
      </c>
      <c r="AO46" s="133"/>
    </row>
    <row r="47" spans="1:41" ht="15.75" thickTop="1">
      <c r="A47" s="331"/>
      <c r="B47" s="331"/>
      <c r="C47" s="332"/>
      <c r="D47" s="332"/>
      <c r="E47" s="332"/>
      <c r="F47" s="332"/>
      <c r="G47" s="332"/>
      <c r="H47" s="332"/>
      <c r="I47" s="332"/>
      <c r="J47" s="332"/>
      <c r="K47" s="332"/>
      <c r="L47" s="332"/>
      <c r="M47" s="332"/>
      <c r="N47" s="332"/>
      <c r="O47" s="332"/>
      <c r="P47" s="332"/>
      <c r="Q47" s="332"/>
      <c r="R47" s="332"/>
      <c r="T47" s="332"/>
      <c r="U47" s="332"/>
      <c r="V47" s="332"/>
      <c r="Y47" s="185" t="s">
        <v>231</v>
      </c>
      <c r="Z47" s="278" t="s">
        <v>129</v>
      </c>
      <c r="AA47" s="279"/>
      <c r="AB47" s="279"/>
      <c r="AC47" s="280"/>
      <c r="AD47" s="173" t="s">
        <v>3</v>
      </c>
      <c r="AE47" s="174">
        <f>SUMIFS(Q:Q,R:R,"LW",B:B,"&lt;&gt;0")</f>
        <v>0</v>
      </c>
      <c r="AF47" s="175">
        <f t="shared" si="18"/>
        <v>0</v>
      </c>
      <c r="AI47" s="35"/>
      <c r="AJ47" s="22" t="s">
        <v>178</v>
      </c>
      <c r="AK47" s="27">
        <f t="shared" si="22"/>
        <v>0</v>
      </c>
      <c r="AL47" s="27">
        <f t="shared" si="23"/>
        <v>0</v>
      </c>
      <c r="AM47" s="27">
        <f t="shared" si="24"/>
        <v>0</v>
      </c>
      <c r="AN47" s="27">
        <f t="shared" si="25"/>
        <v>0</v>
      </c>
      <c r="AO47" s="133"/>
    </row>
    <row r="48" spans="1:41" ht="15.75" thickBot="1">
      <c r="A48" s="183"/>
      <c r="B48" s="180"/>
      <c r="C48" s="183"/>
      <c r="D48" s="183"/>
      <c r="E48" s="183"/>
      <c r="F48" s="183"/>
      <c r="G48" s="330"/>
      <c r="H48" s="330"/>
      <c r="I48" s="181"/>
      <c r="J48" s="181"/>
      <c r="K48" s="183"/>
      <c r="L48" s="183"/>
      <c r="M48" s="183"/>
      <c r="N48" s="183"/>
      <c r="O48" s="183"/>
      <c r="P48" s="183"/>
      <c r="Q48" s="330"/>
      <c r="R48" s="330"/>
      <c r="S48" s="1"/>
      <c r="T48" s="183"/>
      <c r="U48" s="183"/>
      <c r="V48" s="183"/>
      <c r="Y48" s="186" t="s">
        <v>232</v>
      </c>
      <c r="Z48" s="260" t="s">
        <v>106</v>
      </c>
      <c r="AA48" s="261"/>
      <c r="AB48" s="261"/>
      <c r="AC48" s="262"/>
      <c r="AD48" s="167" t="s">
        <v>105</v>
      </c>
      <c r="AE48" s="176">
        <f>SUM(V12+V23+V34+V45+V56)</f>
        <v>0</v>
      </c>
      <c r="AF48" s="152">
        <f t="shared" si="18"/>
        <v>0</v>
      </c>
      <c r="AI48" s="35"/>
      <c r="AJ48" s="22" t="s">
        <v>181</v>
      </c>
      <c r="AK48" s="94">
        <f>SUM(AK41:AK47)</f>
        <v>0</v>
      </c>
      <c r="AL48" s="94">
        <f t="shared" ref="AL48:AN48" si="27">SUM(AL41:AL47)</f>
        <v>0</v>
      </c>
      <c r="AM48" s="94">
        <f t="shared" si="27"/>
        <v>0</v>
      </c>
      <c r="AN48" s="94">
        <f t="shared" si="27"/>
        <v>0</v>
      </c>
      <c r="AO48" s="133"/>
    </row>
    <row r="49" spans="1:41" ht="14.25" thickTop="1" thickBot="1">
      <c r="A49" s="1"/>
      <c r="B49" s="83"/>
      <c r="C49" s="95"/>
      <c r="D49" s="95"/>
      <c r="E49" s="95"/>
      <c r="F49" s="95"/>
      <c r="G49" s="95"/>
      <c r="H49" s="95"/>
      <c r="I49" s="95"/>
      <c r="J49" s="95"/>
      <c r="K49" s="95"/>
      <c r="L49" s="95"/>
      <c r="M49" s="95"/>
      <c r="N49" s="95"/>
      <c r="O49" s="95"/>
      <c r="P49" s="95"/>
      <c r="Q49" s="95"/>
      <c r="R49" s="96"/>
      <c r="T49" s="95"/>
      <c r="U49" s="95"/>
      <c r="V49" s="95"/>
      <c r="Y49" s="5"/>
      <c r="Z49" s="263"/>
      <c r="AA49" s="263"/>
      <c r="AE49" s="90">
        <f>SUM(AE18:AE48)</f>
        <v>0</v>
      </c>
      <c r="AF49" s="44">
        <f>SUM(AF18:AF48)</f>
        <v>0</v>
      </c>
      <c r="AI49" s="35"/>
      <c r="AJ49" s="34"/>
      <c r="AK49" s="34"/>
      <c r="AL49" s="34"/>
      <c r="AM49" s="34"/>
      <c r="AN49" s="34"/>
      <c r="AO49" s="133"/>
    </row>
    <row r="50" spans="1:41" ht="13.5" thickTop="1">
      <c r="A50" s="1"/>
      <c r="B50" s="83"/>
      <c r="C50" s="95"/>
      <c r="D50" s="95"/>
      <c r="E50" s="95"/>
      <c r="F50" s="95"/>
      <c r="G50" s="95"/>
      <c r="H50" s="95"/>
      <c r="I50" s="95"/>
      <c r="J50" s="95"/>
      <c r="K50" s="95"/>
      <c r="L50" s="95"/>
      <c r="M50" s="95"/>
      <c r="N50" s="95"/>
      <c r="O50" s="95"/>
      <c r="P50" s="95"/>
      <c r="Q50" s="95"/>
      <c r="R50" s="96"/>
      <c r="T50" s="95"/>
      <c r="U50" s="95"/>
      <c r="V50" s="95"/>
      <c r="Y50" s="264" t="s">
        <v>233</v>
      </c>
      <c r="Z50" s="264"/>
      <c r="AA50" s="264"/>
      <c r="AB50" s="264"/>
      <c r="AC50" s="264"/>
      <c r="AD50" s="264"/>
      <c r="AE50" s="264"/>
      <c r="AF50" s="264"/>
      <c r="AI50" s="35"/>
      <c r="AJ50" s="34"/>
      <c r="AK50" s="34"/>
      <c r="AL50" s="34"/>
      <c r="AM50" s="34"/>
      <c r="AN50" s="34"/>
      <c r="AO50" s="133"/>
    </row>
    <row r="51" spans="1:41" ht="13.5" thickBot="1">
      <c r="A51" s="1"/>
      <c r="B51" s="83"/>
      <c r="C51" s="95"/>
      <c r="D51" s="95"/>
      <c r="E51" s="95"/>
      <c r="F51" s="95"/>
      <c r="G51" s="95"/>
      <c r="H51" s="95"/>
      <c r="I51" s="95"/>
      <c r="J51" s="95"/>
      <c r="K51" s="95"/>
      <c r="L51" s="95"/>
      <c r="M51" s="95"/>
      <c r="N51" s="95"/>
      <c r="O51" s="95"/>
      <c r="P51" s="95"/>
      <c r="Q51" s="95"/>
      <c r="R51" s="96"/>
      <c r="T51" s="95"/>
      <c r="U51" s="95"/>
      <c r="V51" s="95"/>
      <c r="AI51" s="35"/>
      <c r="AJ51" s="23" t="s">
        <v>234</v>
      </c>
      <c r="AK51" s="271" t="s">
        <v>159</v>
      </c>
      <c r="AL51" s="291"/>
      <c r="AM51" s="291"/>
      <c r="AN51" s="273"/>
      <c r="AO51" s="133"/>
    </row>
    <row r="52" spans="1:41" ht="13.5" thickTop="1">
      <c r="A52" s="1"/>
      <c r="B52" s="83"/>
      <c r="C52" s="95"/>
      <c r="D52" s="95"/>
      <c r="E52" s="95"/>
      <c r="F52" s="95"/>
      <c r="G52" s="95"/>
      <c r="H52" s="95"/>
      <c r="I52" s="95"/>
      <c r="J52" s="95"/>
      <c r="K52" s="95"/>
      <c r="L52" s="95"/>
      <c r="M52" s="95"/>
      <c r="N52" s="95"/>
      <c r="O52" s="95"/>
      <c r="P52" s="95"/>
      <c r="Q52" s="95"/>
      <c r="R52" s="96"/>
      <c r="T52" s="95"/>
      <c r="U52" s="95"/>
      <c r="V52" s="95"/>
      <c r="X52" s="81"/>
      <c r="Y52" s="8"/>
      <c r="Z52" s="8"/>
      <c r="AA52" s="8"/>
      <c r="AB52" s="8"/>
      <c r="AC52" s="8"/>
      <c r="AD52" s="8"/>
      <c r="AE52" s="8"/>
      <c r="AF52" s="8"/>
      <c r="AG52" s="9"/>
      <c r="AI52" s="35"/>
      <c r="AJ52" s="23" t="s">
        <v>160</v>
      </c>
      <c r="AK52" s="23" t="s">
        <v>164</v>
      </c>
      <c r="AL52" s="23" t="s">
        <v>165</v>
      </c>
      <c r="AM52" s="23" t="s">
        <v>102</v>
      </c>
      <c r="AN52" s="23" t="s">
        <v>81</v>
      </c>
      <c r="AO52" s="133"/>
    </row>
    <row r="53" spans="1:41" ht="12.75" customHeight="1">
      <c r="A53" s="1"/>
      <c r="B53" s="83"/>
      <c r="C53" s="95"/>
      <c r="D53" s="95"/>
      <c r="E53" s="95"/>
      <c r="F53" s="95"/>
      <c r="G53" s="95"/>
      <c r="H53" s="95"/>
      <c r="I53" s="95"/>
      <c r="J53" s="95"/>
      <c r="K53" s="95"/>
      <c r="L53" s="95"/>
      <c r="M53" s="95"/>
      <c r="N53" s="95"/>
      <c r="O53" s="95"/>
      <c r="P53" s="95"/>
      <c r="Q53" s="95"/>
      <c r="R53" s="96"/>
      <c r="T53" s="95"/>
      <c r="U53" s="95"/>
      <c r="V53" s="95"/>
      <c r="X53" s="10"/>
      <c r="Y53" s="265"/>
      <c r="Z53" s="265"/>
      <c r="AA53" s="265"/>
      <c r="AB53" s="265"/>
      <c r="AC53" s="265"/>
      <c r="AD53" s="265"/>
      <c r="AE53" s="265"/>
      <c r="AF53" s="265"/>
      <c r="AG53" s="11"/>
      <c r="AI53" s="35"/>
      <c r="AJ53" s="22" t="s">
        <v>166</v>
      </c>
      <c r="AK53" s="27">
        <f t="shared" ref="AK53:AK59" si="28">I49</f>
        <v>0</v>
      </c>
      <c r="AL53" s="27">
        <f t="shared" ref="AL53:AL59" si="29">K49</f>
        <v>0</v>
      </c>
      <c r="AM53" s="27">
        <f t="shared" ref="AM53:AM59" si="30">IF($U$12&gt;0,T49,0)</f>
        <v>0</v>
      </c>
      <c r="AN53" s="27">
        <f t="shared" ref="AN53:AN59" si="31">IF(E49&gt;8,8,E49)</f>
        <v>0</v>
      </c>
      <c r="AO53" s="133"/>
    </row>
    <row r="54" spans="1:41" ht="12.75" customHeight="1">
      <c r="A54" s="1"/>
      <c r="B54" s="83"/>
      <c r="C54" s="95"/>
      <c r="D54" s="95"/>
      <c r="E54" s="95"/>
      <c r="F54" s="95"/>
      <c r="G54" s="95"/>
      <c r="H54" s="95"/>
      <c r="I54" s="95"/>
      <c r="J54" s="95"/>
      <c r="K54" s="95"/>
      <c r="L54" s="95"/>
      <c r="M54" s="95"/>
      <c r="N54" s="95"/>
      <c r="O54" s="95"/>
      <c r="P54" s="95"/>
      <c r="Q54" s="95"/>
      <c r="R54" s="96"/>
      <c r="T54" s="95"/>
      <c r="U54" s="95"/>
      <c r="V54" s="95"/>
      <c r="X54" s="10"/>
      <c r="Y54" s="2" t="s">
        <v>235</v>
      </c>
      <c r="AE54" s="2" t="s">
        <v>161</v>
      </c>
      <c r="AG54" s="11"/>
      <c r="AI54" s="35"/>
      <c r="AJ54" s="22" t="s">
        <v>167</v>
      </c>
      <c r="AK54" s="27">
        <f t="shared" si="28"/>
        <v>0</v>
      </c>
      <c r="AL54" s="27">
        <f t="shared" si="29"/>
        <v>0</v>
      </c>
      <c r="AM54" s="27">
        <f t="shared" si="30"/>
        <v>0</v>
      </c>
      <c r="AN54" s="27">
        <f t="shared" si="31"/>
        <v>0</v>
      </c>
      <c r="AO54" s="133"/>
    </row>
    <row r="55" spans="1:41" ht="12.75" customHeight="1">
      <c r="A55" s="1"/>
      <c r="B55" s="83"/>
      <c r="C55" s="95"/>
      <c r="D55" s="95"/>
      <c r="E55" s="95"/>
      <c r="F55" s="95"/>
      <c r="G55" s="95"/>
      <c r="H55" s="95"/>
      <c r="I55" s="95"/>
      <c r="J55" s="95"/>
      <c r="K55" s="95"/>
      <c r="L55" s="95"/>
      <c r="M55" s="95"/>
      <c r="N55" s="95"/>
      <c r="O55" s="95"/>
      <c r="P55" s="95"/>
      <c r="Q55" s="95"/>
      <c r="R55" s="96"/>
      <c r="T55" s="95"/>
      <c r="U55" s="95"/>
      <c r="V55" s="95"/>
      <c r="X55" s="10"/>
      <c r="Y55" s="266" t="s">
        <v>236</v>
      </c>
      <c r="Z55" s="266"/>
      <c r="AA55" s="266"/>
      <c r="AB55" s="266"/>
      <c r="AC55" s="266"/>
      <c r="AD55" s="266"/>
      <c r="AE55" s="266"/>
      <c r="AF55" s="266"/>
      <c r="AG55" s="11"/>
      <c r="AI55" s="35"/>
      <c r="AJ55" s="22" t="s">
        <v>171</v>
      </c>
      <c r="AK55" s="27">
        <f t="shared" si="28"/>
        <v>0</v>
      </c>
      <c r="AL55" s="27">
        <f t="shared" si="29"/>
        <v>0</v>
      </c>
      <c r="AM55" s="27">
        <f t="shared" si="30"/>
        <v>0</v>
      </c>
      <c r="AN55" s="27">
        <f t="shared" si="31"/>
        <v>0</v>
      </c>
      <c r="AO55" s="133"/>
    </row>
    <row r="56" spans="1:41">
      <c r="A56" s="182"/>
      <c r="B56" s="4"/>
      <c r="C56" s="3"/>
      <c r="D56" s="3"/>
      <c r="E56" s="3"/>
      <c r="F56" s="3"/>
      <c r="G56" s="3"/>
      <c r="H56" s="3"/>
      <c r="I56" s="3"/>
      <c r="J56" s="3"/>
      <c r="K56" s="3"/>
      <c r="L56" s="3"/>
      <c r="M56" s="3"/>
      <c r="N56" s="3"/>
      <c r="O56" s="3"/>
      <c r="P56" s="3"/>
      <c r="Q56" s="3"/>
      <c r="R56" s="3"/>
      <c r="T56" s="3"/>
      <c r="U56" s="3"/>
      <c r="V56" s="3"/>
      <c r="X56" s="10"/>
      <c r="Y56" s="266"/>
      <c r="Z56" s="266"/>
      <c r="AA56" s="266"/>
      <c r="AB56" s="266"/>
      <c r="AC56" s="266"/>
      <c r="AD56" s="266"/>
      <c r="AE56" s="266"/>
      <c r="AF56" s="266"/>
      <c r="AG56" s="11"/>
      <c r="AI56" s="35"/>
      <c r="AJ56" s="22" t="s">
        <v>172</v>
      </c>
      <c r="AK56" s="27">
        <f t="shared" si="28"/>
        <v>0</v>
      </c>
      <c r="AL56" s="27">
        <f t="shared" si="29"/>
        <v>0</v>
      </c>
      <c r="AM56" s="27">
        <f t="shared" si="30"/>
        <v>0</v>
      </c>
      <c r="AN56" s="27">
        <f t="shared" si="31"/>
        <v>0</v>
      </c>
      <c r="AO56" s="133"/>
    </row>
    <row r="57" spans="1:41">
      <c r="X57" s="10"/>
      <c r="AG57" s="11"/>
      <c r="AI57" s="35"/>
      <c r="AJ57" s="22" t="s">
        <v>173</v>
      </c>
      <c r="AK57" s="27">
        <f t="shared" si="28"/>
        <v>0</v>
      </c>
      <c r="AL57" s="27">
        <f t="shared" si="29"/>
        <v>0</v>
      </c>
      <c r="AM57" s="27">
        <f t="shared" si="30"/>
        <v>0</v>
      </c>
      <c r="AN57" s="27">
        <f t="shared" si="31"/>
        <v>0</v>
      </c>
      <c r="AO57" s="133"/>
    </row>
    <row r="58" spans="1:41">
      <c r="A58" s="281" t="s">
        <v>237</v>
      </c>
      <c r="B58" s="281"/>
      <c r="C58" s="281"/>
      <c r="D58" s="281"/>
      <c r="E58" s="281"/>
      <c r="F58" s="281"/>
      <c r="G58" s="281"/>
      <c r="H58" s="281"/>
      <c r="I58" s="281"/>
      <c r="J58" s="281"/>
      <c r="K58" s="281"/>
      <c r="L58" s="281"/>
      <c r="M58" s="281"/>
      <c r="N58" s="281"/>
      <c r="O58" s="281"/>
      <c r="P58" s="281"/>
      <c r="Q58" s="281"/>
      <c r="R58" s="281"/>
      <c r="X58" s="10"/>
      <c r="Y58" s="267"/>
      <c r="Z58" s="267"/>
      <c r="AA58" s="267"/>
      <c r="AB58" s="267"/>
      <c r="AC58" s="267"/>
      <c r="AD58" s="267"/>
      <c r="AE58" s="265"/>
      <c r="AF58" s="265"/>
      <c r="AG58" s="11"/>
      <c r="AI58" s="35"/>
      <c r="AJ58" s="22" t="s">
        <v>175</v>
      </c>
      <c r="AK58" s="27">
        <f t="shared" si="28"/>
        <v>0</v>
      </c>
      <c r="AL58" s="27">
        <f t="shared" si="29"/>
        <v>0</v>
      </c>
      <c r="AM58" s="27">
        <f t="shared" si="30"/>
        <v>0</v>
      </c>
      <c r="AN58" s="27">
        <f t="shared" si="31"/>
        <v>0</v>
      </c>
      <c r="AO58" s="133"/>
    </row>
    <row r="59" spans="1:41">
      <c r="A59" s="274" t="s">
        <v>239</v>
      </c>
      <c r="B59" s="274"/>
      <c r="C59" s="274"/>
      <c r="D59" s="274"/>
      <c r="E59" s="274"/>
      <c r="F59" s="274"/>
      <c r="G59" s="274"/>
      <c r="H59" s="274"/>
      <c r="I59" s="274"/>
      <c r="J59" s="274"/>
      <c r="K59" s="274"/>
      <c r="L59" s="274"/>
      <c r="M59" s="274"/>
      <c r="N59" s="274"/>
      <c r="O59" s="274"/>
      <c r="P59" s="274"/>
      <c r="Q59" s="274"/>
      <c r="R59" s="274"/>
      <c r="X59" s="10"/>
      <c r="Y59" s="1" t="s">
        <v>238</v>
      </c>
      <c r="Z59" s="1"/>
      <c r="AA59" s="1"/>
      <c r="AB59" s="1"/>
      <c r="AC59" s="1"/>
      <c r="AD59" s="1"/>
      <c r="AE59" s="2" t="s">
        <v>161</v>
      </c>
      <c r="AG59" s="11"/>
      <c r="AI59" s="35"/>
      <c r="AJ59" s="22" t="s">
        <v>178</v>
      </c>
      <c r="AK59" s="27">
        <f t="shared" si="28"/>
        <v>0</v>
      </c>
      <c r="AL59" s="27">
        <f t="shared" si="29"/>
        <v>0</v>
      </c>
      <c r="AM59" s="27">
        <f t="shared" si="30"/>
        <v>0</v>
      </c>
      <c r="AN59" s="27">
        <f t="shared" si="31"/>
        <v>0</v>
      </c>
      <c r="AO59" s="133"/>
    </row>
    <row r="60" spans="1:41" ht="13.5" thickBot="1">
      <c r="A60" s="15"/>
      <c r="B60" s="2" t="s">
        <v>240</v>
      </c>
      <c r="E60" s="52"/>
      <c r="F60" s="80" t="s">
        <v>241</v>
      </c>
      <c r="G60" s="52"/>
      <c r="H60" s="52"/>
      <c r="I60" s="52"/>
      <c r="J60" s="52"/>
      <c r="X60" s="12"/>
      <c r="Y60" s="13"/>
      <c r="Z60" s="13"/>
      <c r="AA60" s="13"/>
      <c r="AB60" s="13"/>
      <c r="AC60" s="13"/>
      <c r="AD60" s="13"/>
      <c r="AE60" s="13"/>
      <c r="AF60" s="13"/>
      <c r="AG60" s="14"/>
      <c r="AI60" s="35"/>
      <c r="AJ60" s="22" t="s">
        <v>181</v>
      </c>
      <c r="AK60" s="94">
        <f>SUM(AK53:AK59)</f>
        <v>0</v>
      </c>
      <c r="AL60" s="94">
        <f t="shared" ref="AL60:AN60" si="32">SUM(AL53:AL59)</f>
        <v>0</v>
      </c>
      <c r="AM60" s="94">
        <f t="shared" si="32"/>
        <v>0</v>
      </c>
      <c r="AN60" s="94">
        <f t="shared" si="32"/>
        <v>0</v>
      </c>
      <c r="AO60" s="133"/>
    </row>
    <row r="61" spans="1:41" ht="13.5" thickTop="1">
      <c r="AI61" s="35"/>
      <c r="AJ61" s="34"/>
      <c r="AK61" s="34"/>
      <c r="AL61" s="34"/>
      <c r="AM61" s="34"/>
      <c r="AN61" s="34"/>
      <c r="AO61" s="133"/>
    </row>
    <row r="62" spans="1:41" ht="12.75" customHeight="1">
      <c r="C62" s="275" t="s">
        <v>242</v>
      </c>
      <c r="D62" s="275"/>
      <c r="E62" s="275"/>
      <c r="F62" s="275"/>
      <c r="G62" s="275"/>
      <c r="H62" s="275"/>
      <c r="I62" s="275"/>
      <c r="J62" s="275"/>
      <c r="K62" s="275"/>
      <c r="L62" s="275"/>
      <c r="M62" s="275"/>
      <c r="N62" s="276"/>
      <c r="AI62" s="39"/>
      <c r="AJ62" s="40"/>
      <c r="AK62" s="40"/>
      <c r="AL62" s="40"/>
      <c r="AM62" s="40"/>
      <c r="AN62" s="40"/>
      <c r="AO62" s="134"/>
    </row>
    <row r="63" spans="1:41" ht="12.75" customHeight="1">
      <c r="C63" s="275"/>
      <c r="D63" s="275"/>
      <c r="E63" s="275"/>
      <c r="F63" s="275"/>
      <c r="G63" s="275"/>
      <c r="H63" s="275"/>
      <c r="I63" s="275"/>
      <c r="J63" s="275"/>
      <c r="K63" s="275"/>
      <c r="L63" s="275"/>
      <c r="M63" s="275"/>
      <c r="N63" s="277"/>
    </row>
  </sheetData>
  <sheetProtection sheet="1" formatColumns="0" selectLockedCells="1"/>
  <protectedRanges>
    <protectedRange sqref="C5:C11 C16:C22 C27:C33 C38:C44 C49:C55" name="Range1_2"/>
    <protectedRange sqref="Y3 Y5 AD3 AB7 AE7 AD5:AF5" name="Range1_1_1"/>
    <protectedRange sqref="AG10" name="Range1_2_1_1"/>
    <protectedRange sqref="AB10" name="Range1_3_2_1"/>
    <protectedRange sqref="AE24" name="Range1_3_1_1_1_1_1"/>
  </protectedRanges>
  <mergeCells count="107">
    <mergeCell ref="Y2:AB2"/>
    <mergeCell ref="AD2:AF2"/>
    <mergeCell ref="Y5:AB5"/>
    <mergeCell ref="Y6:Z6"/>
    <mergeCell ref="AB6:AC6"/>
    <mergeCell ref="AE6:AF6"/>
    <mergeCell ref="Y7:Z7"/>
    <mergeCell ref="AB7:AC7"/>
    <mergeCell ref="AE7:AF7"/>
    <mergeCell ref="Y9:AB9"/>
    <mergeCell ref="AD9:AF9"/>
    <mergeCell ref="Y10:AA10"/>
    <mergeCell ref="AD10:AE10"/>
    <mergeCell ref="Y11:AA11"/>
    <mergeCell ref="AD11:AE11"/>
    <mergeCell ref="Y12:AA12"/>
    <mergeCell ref="AD12:AE12"/>
    <mergeCell ref="Y13:AA13"/>
    <mergeCell ref="AD13:AE13"/>
    <mergeCell ref="AK15:AN15"/>
    <mergeCell ref="Y16:AF16"/>
    <mergeCell ref="Z18:AC18"/>
    <mergeCell ref="Z19:AC19"/>
    <mergeCell ref="Z20:AC20"/>
    <mergeCell ref="Z21:AC21"/>
    <mergeCell ref="Z22:AC22"/>
    <mergeCell ref="Z23:AC23"/>
    <mergeCell ref="Z24:AC24"/>
    <mergeCell ref="A3:B3"/>
    <mergeCell ref="C3:H3"/>
    <mergeCell ref="I3:J3"/>
    <mergeCell ref="K3:R3"/>
    <mergeCell ref="T3:V3"/>
    <mergeCell ref="Y3:AB3"/>
    <mergeCell ref="AD3:AF3"/>
    <mergeCell ref="AK3:AN3"/>
    <mergeCell ref="G4:H4"/>
    <mergeCell ref="Q4:R4"/>
    <mergeCell ref="Y4:AB4"/>
    <mergeCell ref="A14:B14"/>
    <mergeCell ref="C14:H14"/>
    <mergeCell ref="I14:J14"/>
    <mergeCell ref="K14:R14"/>
    <mergeCell ref="T14:V14"/>
    <mergeCell ref="Y14:AA14"/>
    <mergeCell ref="AD14:AE14"/>
    <mergeCell ref="G15:H15"/>
    <mergeCell ref="Q15:R15"/>
    <mergeCell ref="A25:B25"/>
    <mergeCell ref="C25:H25"/>
    <mergeCell ref="I25:J25"/>
    <mergeCell ref="K25:R25"/>
    <mergeCell ref="T25:V25"/>
    <mergeCell ref="Z25:AC25"/>
    <mergeCell ref="AK27:AN27"/>
    <mergeCell ref="Z28:AC28"/>
    <mergeCell ref="Z29:AC29"/>
    <mergeCell ref="G26:H26"/>
    <mergeCell ref="Q26:R26"/>
    <mergeCell ref="Z26:AC26"/>
    <mergeCell ref="Z27:AC27"/>
    <mergeCell ref="Z30:AC30"/>
    <mergeCell ref="Z31:AC31"/>
    <mergeCell ref="Z32:AC32"/>
    <mergeCell ref="Z33:AC33"/>
    <mergeCell ref="Z34:AC34"/>
    <mergeCell ref="Z35:AC35"/>
    <mergeCell ref="A36:B36"/>
    <mergeCell ref="C36:H36"/>
    <mergeCell ref="I36:J36"/>
    <mergeCell ref="K36:R36"/>
    <mergeCell ref="T36:V36"/>
    <mergeCell ref="Z36:AC36"/>
    <mergeCell ref="AK51:AN51"/>
    <mergeCell ref="A58:R58"/>
    <mergeCell ref="G37:H37"/>
    <mergeCell ref="Q37:R37"/>
    <mergeCell ref="Z37:AC37"/>
    <mergeCell ref="A47:B47"/>
    <mergeCell ref="C47:H47"/>
    <mergeCell ref="I47:J47"/>
    <mergeCell ref="K47:R47"/>
    <mergeCell ref="T47:V47"/>
    <mergeCell ref="Z44:AC44"/>
    <mergeCell ref="Z45:AC45"/>
    <mergeCell ref="Z38:AC38"/>
    <mergeCell ref="Z39:AC39"/>
    <mergeCell ref="AK39:AN39"/>
    <mergeCell ref="Z40:AC40"/>
    <mergeCell ref="Z41:AC41"/>
    <mergeCell ref="Z42:AC42"/>
    <mergeCell ref="Z43:AC43"/>
    <mergeCell ref="Z47:AC47"/>
    <mergeCell ref="A59:R59"/>
    <mergeCell ref="C62:M63"/>
    <mergeCell ref="N62:N63"/>
    <mergeCell ref="Z46:AC46"/>
    <mergeCell ref="G48:H48"/>
    <mergeCell ref="Q48:R48"/>
    <mergeCell ref="Z48:AC48"/>
    <mergeCell ref="Z49:AA49"/>
    <mergeCell ref="Y50:AF50"/>
    <mergeCell ref="Y53:AD53"/>
    <mergeCell ref="AE53:AF53"/>
    <mergeCell ref="Y55:AF56"/>
    <mergeCell ref="Y58:AD58"/>
    <mergeCell ref="AE58:AF58"/>
  </mergeCells>
  <conditionalFormatting sqref="B5:B11 B16:B22 B27:B33 B38:B44">
    <cfRule type="cellIs" dxfId="72" priority="55" stopIfTrue="1" operator="equal">
      <formula>0</formula>
    </cfRule>
  </conditionalFormatting>
  <conditionalFormatting sqref="B49:B55">
    <cfRule type="cellIs" dxfId="71" priority="3" stopIfTrue="1" operator="equal">
      <formula>0</formula>
    </cfRule>
  </conditionalFormatting>
  <conditionalFormatting sqref="C12:Q12 C23:Q23 C34:Q34">
    <cfRule type="cellIs" dxfId="70" priority="11" stopIfTrue="1" operator="equal">
      <formula>0</formula>
    </cfRule>
  </conditionalFormatting>
  <conditionalFormatting sqref="C45:Q45">
    <cfRule type="cellIs" dxfId="69" priority="38" stopIfTrue="1" operator="equal">
      <formula>0</formula>
    </cfRule>
  </conditionalFormatting>
  <conditionalFormatting sqref="T12:V12">
    <cfRule type="cellIs" dxfId="68" priority="46" stopIfTrue="1" operator="equal">
      <formula>0</formula>
    </cfRule>
  </conditionalFormatting>
  <conditionalFormatting sqref="T23:V23">
    <cfRule type="cellIs" dxfId="67" priority="45" stopIfTrue="1" operator="equal">
      <formula>0</formula>
    </cfRule>
  </conditionalFormatting>
  <conditionalFormatting sqref="T34:V34">
    <cfRule type="cellIs" dxfId="66" priority="44" stopIfTrue="1" operator="equal">
      <formula>0</formula>
    </cfRule>
  </conditionalFormatting>
  <conditionalFormatting sqref="T45:V45">
    <cfRule type="cellIs" dxfId="65" priority="43" stopIfTrue="1" operator="equal">
      <formula>0</formula>
    </cfRule>
  </conditionalFormatting>
  <conditionalFormatting sqref="AB14">
    <cfRule type="cellIs" dxfId="64" priority="37" stopIfTrue="1" operator="lessThan">
      <formula>0</formula>
    </cfRule>
  </conditionalFormatting>
  <conditionalFormatting sqref="AE18:AF23 AE25:AF49">
    <cfRule type="cellIs" dxfId="63" priority="1" stopIfTrue="1" operator="equal">
      <formula>0</formula>
    </cfRule>
  </conditionalFormatting>
  <dataValidations count="5">
    <dataValidation allowBlank="1" showInputMessage="1" sqref="AB7" xr:uid="{CC4C23E9-2282-4522-ACE2-38C3EB0EC07F}"/>
    <dataValidation type="decimal" allowBlank="1" showInputMessage="1" showErrorMessage="1" sqref="AG10 AB10 AE24" xr:uid="{8396BBDC-9A86-4C62-84EC-D9DCB9C8DC7D}">
      <formula1>0</formula1>
      <formula2>300</formula2>
    </dataValidation>
    <dataValidation type="decimal" allowBlank="1" showInputMessage="1" showErrorMessage="1" sqref="AD5" xr:uid="{7EE06124-43EC-4ADF-B7A5-ED25877B70F5}">
      <formula1>0</formula1>
      <formula2>2</formula2>
    </dataValidation>
    <dataValidation type="decimal" allowBlank="1" showInputMessage="1" showErrorMessage="1" errorTitle="Invalid Data Type" error="Please enter a number between 0 and 24." sqref="C16:C22 C38:C44 C27:C33 C5:C11 C49:C55" xr:uid="{6902F4A6-BAFA-47F8-ADB6-3C26FF8201A7}">
      <formula1>0</formula1>
      <formula2>24</formula2>
    </dataValidation>
    <dataValidation type="date" allowBlank="1" showInputMessage="1" sqref="AE7" xr:uid="{F9D0A3E4-AF26-4E9E-9030-5E902E12A173}">
      <formula1>1</formula1>
      <formula2>73050</formula2>
    </dataValidation>
  </dataValidations>
  <hyperlinks>
    <hyperlink ref="F60" r:id="rId1" display="http://web.uncg.edu/hrs/PolicyManuals/StaffManual/Section5/" xr:uid="{2DEE23F7-FF13-42D9-A6B6-A2F95149D891}"/>
  </hyperlinks>
  <printOptions horizontalCentered="1" verticalCentered="1"/>
  <pageMargins left="0.7" right="0.7" top="0.75" bottom="0.75" header="0.3" footer="0.3"/>
  <pageSetup scale="54" orientation="landscape" r:id="rId2"/>
  <headerFooter>
    <oddHeader>&amp;CMonthly Time &amp; Leave Record 
For Non-Exempt Employees</oddHeader>
    <oddFooter>&amp;Lv. 1.1
r. 11/18/2025</oddFooter>
  </headerFooter>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3A1C0590-72CA-446B-9AFC-88FCC0C57C90}">
          <x14:formula1>
            <xm:f>Validation!$F$18:$F$21</xm:f>
          </x14:formula1>
          <xm:sqref>H5:H11 H16:H22 H27:H33 H38:H44 H49:H55</xm:sqref>
        </x14:dataValidation>
        <x14:dataValidation type="list" allowBlank="1" showInputMessage="1" showErrorMessage="1" xr:uid="{F7DF43FB-6D8B-4391-87F3-29BD74550067}">
          <x14:formula1>
            <xm:f>Validation!$B$18:$B$29</xm:f>
          </x14:formula1>
          <xm:sqref>R38:R44 R16:R22 R5:R11 R27:R33 R49:R55</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5ADA4-E3A1-4A11-A796-E2982EC62DCE}">
  <sheetPr>
    <tabColor theme="3" tint="0.79998168889431442"/>
  </sheetPr>
  <dimension ref="A2:AP63"/>
  <sheetViews>
    <sheetView showGridLines="0" zoomScale="90" zoomScaleNormal="90" zoomScalePageLayoutView="115" workbookViewId="0">
      <selection activeCell="G31" sqref="G31"/>
    </sheetView>
  </sheetViews>
  <sheetFormatPr defaultColWidth="7.42578125" defaultRowHeight="12.75"/>
  <cols>
    <col min="1" max="2" width="7.42578125" style="2" customWidth="1"/>
    <col min="3" max="3" width="8.140625" style="2" customWidth="1"/>
    <col min="4" max="6" width="8.42578125" style="2" customWidth="1"/>
    <col min="7" max="7" width="7.5703125" style="2" customWidth="1"/>
    <col min="8" max="8" width="8.140625" style="2" customWidth="1"/>
    <col min="9" max="9" width="8.85546875" style="2" customWidth="1"/>
    <col min="10" max="10" width="8.5703125" style="2" customWidth="1"/>
    <col min="11" max="11" width="7.140625" style="2" customWidth="1"/>
    <col min="12" max="12" width="6.5703125" style="2" customWidth="1"/>
    <col min="13" max="13" width="6.140625" style="2" customWidth="1"/>
    <col min="14" max="14" width="6.85546875" style="2" customWidth="1"/>
    <col min="15" max="15" width="5.7109375" style="2" customWidth="1"/>
    <col min="16" max="16" width="6.42578125" style="2" customWidth="1"/>
    <col min="17" max="17" width="6.140625" style="2" bestFit="1" customWidth="1"/>
    <col min="18" max="18" width="8.85546875" style="2" bestFit="1" customWidth="1"/>
    <col min="19" max="19" width="2.5703125" style="2" customWidth="1"/>
    <col min="20" max="21" width="6" style="2" customWidth="1"/>
    <col min="22" max="22" width="7.85546875" style="2" bestFit="1" customWidth="1"/>
    <col min="23" max="24" width="2.140625" style="2" customWidth="1"/>
    <col min="25" max="25" width="7.85546875" style="2" customWidth="1"/>
    <col min="26" max="26" width="7.42578125" style="2" customWidth="1"/>
    <col min="27" max="27" width="3.85546875" style="2" customWidth="1"/>
    <col min="28" max="28" width="17.42578125" style="2" customWidth="1"/>
    <col min="29" max="29" width="2.85546875" style="2" customWidth="1"/>
    <col min="30" max="31" width="7.42578125" style="2" customWidth="1"/>
    <col min="32" max="32" width="10" style="2" customWidth="1"/>
    <col min="33" max="33" width="2.5703125" style="2" customWidth="1"/>
    <col min="34" max="34" width="4.7109375" style="2" hidden="1" customWidth="1"/>
    <col min="35" max="35" width="4" style="2" hidden="1" customWidth="1"/>
    <col min="36" max="36" width="14.28515625" style="2" hidden="1" customWidth="1"/>
    <col min="37" max="37" width="8" style="2" hidden="1" customWidth="1"/>
    <col min="38" max="39" width="8.5703125" style="2" hidden="1" customWidth="1"/>
    <col min="40" max="40" width="7.42578125" style="2" hidden="1" customWidth="1"/>
    <col min="41" max="41" width="3.42578125" style="2" hidden="1" customWidth="1"/>
    <col min="42" max="42" width="7.42578125" style="2" hidden="1" customWidth="1"/>
    <col min="43" max="43" width="7.42578125" style="2" customWidth="1"/>
    <col min="44" max="16384" width="7.42578125" style="2"/>
  </cols>
  <sheetData>
    <row r="2" spans="1:42" ht="13.5" thickBot="1">
      <c r="G2" s="1"/>
      <c r="H2" s="1"/>
      <c r="I2" s="54"/>
      <c r="J2" s="17"/>
      <c r="N2" s="53"/>
      <c r="O2" s="53"/>
      <c r="P2" s="53"/>
      <c r="Q2" s="1"/>
      <c r="S2" s="1"/>
      <c r="Y2" s="325" t="s">
        <v>155</v>
      </c>
      <c r="Z2" s="325"/>
      <c r="AA2" s="325"/>
      <c r="AB2" s="325"/>
      <c r="AC2" s="6"/>
      <c r="AD2" s="325" t="s">
        <v>147</v>
      </c>
      <c r="AE2" s="325"/>
      <c r="AF2" s="325"/>
      <c r="AG2" s="6"/>
      <c r="AH2" s="6"/>
      <c r="AI2" s="31"/>
      <c r="AJ2" s="32"/>
      <c r="AK2" s="33"/>
      <c r="AL2" s="33"/>
      <c r="AM2" s="33"/>
      <c r="AN2" s="34"/>
      <c r="AO2" s="133"/>
    </row>
    <row r="3" spans="1:42" ht="13.5" thickTop="1">
      <c r="A3" s="282" t="s">
        <v>156</v>
      </c>
      <c r="B3" s="282"/>
      <c r="C3" s="283" t="s">
        <v>157</v>
      </c>
      <c r="D3" s="284"/>
      <c r="E3" s="284"/>
      <c r="F3" s="284"/>
      <c r="G3" s="284"/>
      <c r="H3" s="285"/>
      <c r="I3" s="286" t="s">
        <v>158</v>
      </c>
      <c r="J3" s="287"/>
      <c r="K3" s="288" t="s">
        <v>109</v>
      </c>
      <c r="L3" s="289"/>
      <c r="M3" s="289"/>
      <c r="N3" s="289"/>
      <c r="O3" s="289"/>
      <c r="P3" s="289"/>
      <c r="Q3" s="289"/>
      <c r="R3" s="290"/>
      <c r="S3" s="18"/>
      <c r="T3" s="268" t="s">
        <v>98</v>
      </c>
      <c r="U3" s="269"/>
      <c r="V3" s="270"/>
      <c r="Y3" s="321" t="str">
        <f>'Timesheet Setup'!G7</f>
        <v xml:space="preserve">Spiro </v>
      </c>
      <c r="Z3" s="322"/>
      <c r="AA3" s="322"/>
      <c r="AB3" s="323"/>
      <c r="AD3" s="321">
        <f>'Timesheet Setup'!G9</f>
        <v>123456789</v>
      </c>
      <c r="AE3" s="322"/>
      <c r="AF3" s="323"/>
      <c r="AI3" s="31"/>
      <c r="AJ3" s="23" t="s">
        <v>156</v>
      </c>
      <c r="AK3" s="271" t="s">
        <v>159</v>
      </c>
      <c r="AL3" s="291"/>
      <c r="AM3" s="291"/>
      <c r="AN3" s="273"/>
      <c r="AO3" s="133"/>
    </row>
    <row r="4" spans="1:42">
      <c r="A4" s="23" t="s">
        <v>160</v>
      </c>
      <c r="B4" s="24" t="s">
        <v>161</v>
      </c>
      <c r="C4" s="23" t="s">
        <v>162</v>
      </c>
      <c r="D4" s="23" t="s">
        <v>78</v>
      </c>
      <c r="E4" s="23" t="s">
        <v>81</v>
      </c>
      <c r="F4" s="23" t="s">
        <v>84</v>
      </c>
      <c r="G4" s="271" t="s">
        <v>163</v>
      </c>
      <c r="H4" s="272"/>
      <c r="I4" s="93" t="s">
        <v>92</v>
      </c>
      <c r="J4" s="92" t="s">
        <v>95</v>
      </c>
      <c r="K4" s="23" t="s">
        <v>110</v>
      </c>
      <c r="L4" s="130" t="s">
        <v>113</v>
      </c>
      <c r="M4" s="23" t="s">
        <v>116</v>
      </c>
      <c r="N4" s="23" t="s">
        <v>119</v>
      </c>
      <c r="O4" s="23" t="s">
        <v>122</v>
      </c>
      <c r="P4" s="23" t="s">
        <v>125</v>
      </c>
      <c r="Q4" s="271" t="s">
        <v>163</v>
      </c>
      <c r="R4" s="273"/>
      <c r="S4" s="1"/>
      <c r="T4" s="55" t="s">
        <v>102</v>
      </c>
      <c r="U4" s="98" t="s">
        <v>99</v>
      </c>
      <c r="V4" s="132" t="s">
        <v>105</v>
      </c>
      <c r="Y4" s="320" t="s">
        <v>148</v>
      </c>
      <c r="Z4" s="320"/>
      <c r="AA4" s="320"/>
      <c r="AB4" s="320"/>
      <c r="AC4" s="7"/>
      <c r="AD4" s="20" t="s">
        <v>149</v>
      </c>
      <c r="AE4" s="20" t="s">
        <v>78</v>
      </c>
      <c r="AF4" s="20" t="s">
        <v>84</v>
      </c>
      <c r="AI4" s="31"/>
      <c r="AJ4" s="23" t="s">
        <v>160</v>
      </c>
      <c r="AK4" s="23" t="s">
        <v>164</v>
      </c>
      <c r="AL4" s="23" t="s">
        <v>165</v>
      </c>
      <c r="AM4" s="23" t="s">
        <v>102</v>
      </c>
      <c r="AN4" s="23" t="s">
        <v>81</v>
      </c>
      <c r="AO4" s="133"/>
    </row>
    <row r="5" spans="1:42">
      <c r="A5" s="22" t="s">
        <v>166</v>
      </c>
      <c r="B5" s="25">
        <f>IF(WEEKDAY(AB7)=1,AB7,0)</f>
        <v>46173</v>
      </c>
      <c r="C5" s="26"/>
      <c r="D5" s="48"/>
      <c r="E5" s="48"/>
      <c r="F5" s="48"/>
      <c r="G5" s="48"/>
      <c r="H5" s="48"/>
      <c r="I5" s="56"/>
      <c r="J5" s="51"/>
      <c r="K5" s="48"/>
      <c r="L5" s="49"/>
      <c r="M5" s="48"/>
      <c r="N5" s="48"/>
      <c r="O5" s="48"/>
      <c r="P5" s="48"/>
      <c r="Q5" s="48"/>
      <c r="R5" s="50"/>
      <c r="S5" s="3"/>
      <c r="T5" s="56"/>
      <c r="U5" s="99"/>
      <c r="V5" s="97"/>
      <c r="Y5" s="321">
        <f>'Timesheet Setup'!G11</f>
        <v>58401</v>
      </c>
      <c r="Z5" s="322"/>
      <c r="AA5" s="322"/>
      <c r="AB5" s="323"/>
      <c r="AD5" s="82">
        <f>'Timesheet Setup'!G13</f>
        <v>1</v>
      </c>
      <c r="AE5" s="82">
        <f>'Timesheet Setup'!G15</f>
        <v>0</v>
      </c>
      <c r="AF5" s="82">
        <f>'Timesheet Setup'!G17</f>
        <v>0</v>
      </c>
      <c r="AI5" s="35"/>
      <c r="AJ5" s="22" t="s">
        <v>166</v>
      </c>
      <c r="AK5" s="27">
        <f t="shared" ref="AK5:AK11" si="0">I5</f>
        <v>0</v>
      </c>
      <c r="AL5" s="27">
        <f t="shared" ref="AL5:AL11" si="1">K5</f>
        <v>0</v>
      </c>
      <c r="AM5" s="27">
        <f t="shared" ref="AM5:AM11" si="2">IF($U$12&gt;0,T5,0)</f>
        <v>0</v>
      </c>
      <c r="AN5" s="27">
        <f t="shared" ref="AN5:AN11" si="3">IF(E5&gt;8,8,E5)</f>
        <v>0</v>
      </c>
      <c r="AO5" s="133"/>
    </row>
    <row r="6" spans="1:42">
      <c r="A6" s="22" t="s">
        <v>167</v>
      </c>
      <c r="B6" s="25">
        <f>IF(WEEKDAY($AB$7)=2,$AB$7,IF(B5&lt;&gt;0,B5+1,0))</f>
        <v>46174</v>
      </c>
      <c r="C6" s="26"/>
      <c r="D6" s="48"/>
      <c r="E6" s="48"/>
      <c r="F6" s="48"/>
      <c r="G6" s="48"/>
      <c r="H6" s="48"/>
      <c r="I6" s="56"/>
      <c r="J6" s="51"/>
      <c r="K6" s="48"/>
      <c r="L6" s="49"/>
      <c r="M6" s="48"/>
      <c r="N6" s="48"/>
      <c r="O6" s="48"/>
      <c r="P6" s="48"/>
      <c r="Q6" s="48"/>
      <c r="R6" s="50"/>
      <c r="S6" s="3"/>
      <c r="T6" s="56"/>
      <c r="U6" s="99"/>
      <c r="V6" s="97"/>
      <c r="Y6" s="324" t="s">
        <v>168</v>
      </c>
      <c r="Z6" s="324"/>
      <c r="AB6" s="325" t="s">
        <v>169</v>
      </c>
      <c r="AC6" s="325"/>
      <c r="AE6" s="325" t="s">
        <v>170</v>
      </c>
      <c r="AF6" s="325"/>
      <c r="AI6" s="35"/>
      <c r="AJ6" s="22" t="s">
        <v>167</v>
      </c>
      <c r="AK6" s="27">
        <f t="shared" si="0"/>
        <v>0</v>
      </c>
      <c r="AL6" s="27">
        <f t="shared" si="1"/>
        <v>0</v>
      </c>
      <c r="AM6" s="27">
        <f t="shared" si="2"/>
        <v>0</v>
      </c>
      <c r="AN6" s="27">
        <f t="shared" si="3"/>
        <v>0</v>
      </c>
      <c r="AO6" s="133"/>
    </row>
    <row r="7" spans="1:42">
      <c r="A7" s="22" t="s">
        <v>171</v>
      </c>
      <c r="B7" s="25">
        <f>IF(WEEKDAY($AB$7)=3,$AB$7,IF(B6&lt;&gt;0,B6+1,0))</f>
        <v>46175</v>
      </c>
      <c r="C7" s="26"/>
      <c r="D7" s="48"/>
      <c r="E7" s="48"/>
      <c r="F7" s="48"/>
      <c r="G7" s="48"/>
      <c r="H7" s="48"/>
      <c r="I7" s="56"/>
      <c r="J7" s="51"/>
      <c r="K7" s="48"/>
      <c r="L7" s="49"/>
      <c r="M7" s="48"/>
      <c r="N7" s="48"/>
      <c r="O7" s="48"/>
      <c r="P7" s="48"/>
      <c r="Q7" s="48"/>
      <c r="R7" s="50"/>
      <c r="S7" s="3"/>
      <c r="T7" s="56"/>
      <c r="U7" s="99"/>
      <c r="V7" s="97"/>
      <c r="Y7" s="326" t="s">
        <v>252</v>
      </c>
      <c r="Z7" s="327"/>
      <c r="AB7" s="328">
        <f>VLOOKUP(Y7,Validation!B4:F15,2,FALSE)</f>
        <v>46173</v>
      </c>
      <c r="AC7" s="329"/>
      <c r="AE7" s="328">
        <f>VLOOKUP(Y7,Validation!B4:F15,4,FALSE)</f>
        <v>46200</v>
      </c>
      <c r="AF7" s="329"/>
      <c r="AI7" s="35"/>
      <c r="AJ7" s="22" t="s">
        <v>171</v>
      </c>
      <c r="AK7" s="27">
        <f t="shared" si="0"/>
        <v>0</v>
      </c>
      <c r="AL7" s="27">
        <f t="shared" si="1"/>
        <v>0</v>
      </c>
      <c r="AM7" s="27">
        <f t="shared" si="2"/>
        <v>0</v>
      </c>
      <c r="AN7" s="27">
        <f t="shared" si="3"/>
        <v>0</v>
      </c>
      <c r="AO7" s="133"/>
    </row>
    <row r="8" spans="1:42" ht="13.5" thickBot="1">
      <c r="A8" s="22" t="s">
        <v>172</v>
      </c>
      <c r="B8" s="25">
        <f>IF(WEEKDAY($AB$7)=4,$AB$7,IF(B7&lt;&gt;0,B7+1,0))</f>
        <v>46176</v>
      </c>
      <c r="C8" s="26"/>
      <c r="D8" s="48"/>
      <c r="E8" s="48"/>
      <c r="F8" s="48"/>
      <c r="G8" s="48"/>
      <c r="H8" s="48"/>
      <c r="I8" s="56"/>
      <c r="J8" s="51"/>
      <c r="K8" s="48"/>
      <c r="L8" s="49"/>
      <c r="M8" s="48"/>
      <c r="N8" s="48"/>
      <c r="O8" s="48"/>
      <c r="P8" s="48"/>
      <c r="Q8" s="48"/>
      <c r="R8" s="50"/>
      <c r="S8" s="3"/>
      <c r="T8" s="56"/>
      <c r="U8" s="99"/>
      <c r="V8" s="97"/>
      <c r="AI8" s="36"/>
      <c r="AJ8" s="22" t="s">
        <v>172</v>
      </c>
      <c r="AK8" s="27">
        <f t="shared" si="0"/>
        <v>0</v>
      </c>
      <c r="AL8" s="27">
        <f t="shared" si="1"/>
        <v>0</v>
      </c>
      <c r="AM8" s="27">
        <f t="shared" si="2"/>
        <v>0</v>
      </c>
      <c r="AN8" s="27">
        <f t="shared" si="3"/>
        <v>0</v>
      </c>
      <c r="AO8" s="133"/>
    </row>
    <row r="9" spans="1:42" ht="13.5" thickTop="1">
      <c r="A9" s="22" t="s">
        <v>173</v>
      </c>
      <c r="B9" s="25">
        <f>IF(WEEKDAY($AB$7)=5,$AB$7,IF(B8&lt;&gt;0,B8+1,0))</f>
        <v>46177</v>
      </c>
      <c r="C9" s="26"/>
      <c r="D9" s="48"/>
      <c r="E9" s="48"/>
      <c r="F9" s="48"/>
      <c r="G9" s="48"/>
      <c r="H9" s="48"/>
      <c r="I9" s="56"/>
      <c r="J9" s="51"/>
      <c r="K9" s="48"/>
      <c r="L9" s="49"/>
      <c r="M9" s="48"/>
      <c r="N9" s="48"/>
      <c r="O9" s="48"/>
      <c r="P9" s="48"/>
      <c r="Q9" s="48"/>
      <c r="R9" s="50"/>
      <c r="S9" s="3"/>
      <c r="T9" s="56"/>
      <c r="U9" s="99"/>
      <c r="V9" s="97"/>
      <c r="X9" s="1"/>
      <c r="Y9" s="314" t="s">
        <v>174</v>
      </c>
      <c r="Z9" s="315"/>
      <c r="AA9" s="315"/>
      <c r="AB9" s="316"/>
      <c r="AC9" s="85"/>
      <c r="AD9" s="317" t="s">
        <v>98</v>
      </c>
      <c r="AE9" s="318"/>
      <c r="AF9" s="319"/>
      <c r="AG9" s="4"/>
      <c r="AI9" s="35"/>
      <c r="AJ9" s="22" t="s">
        <v>173</v>
      </c>
      <c r="AK9" s="27">
        <f t="shared" si="0"/>
        <v>0</v>
      </c>
      <c r="AL9" s="27">
        <f t="shared" si="1"/>
        <v>0</v>
      </c>
      <c r="AM9" s="27">
        <f t="shared" si="2"/>
        <v>0</v>
      </c>
      <c r="AN9" s="27">
        <f t="shared" si="3"/>
        <v>0</v>
      </c>
      <c r="AO9" s="133"/>
    </row>
    <row r="10" spans="1:42">
      <c r="A10" s="22" t="s">
        <v>175</v>
      </c>
      <c r="B10" s="25">
        <f>IF(WEEKDAY($AB$7)=6,$AB$7,IF(B9&lt;&gt;0,B9+1,0))</f>
        <v>46178</v>
      </c>
      <c r="C10" s="26"/>
      <c r="D10" s="48"/>
      <c r="E10" s="48"/>
      <c r="F10" s="48"/>
      <c r="G10" s="48"/>
      <c r="H10" s="48"/>
      <c r="I10" s="56"/>
      <c r="J10" s="51"/>
      <c r="K10" s="48"/>
      <c r="L10" s="49"/>
      <c r="M10" s="48"/>
      <c r="N10" s="48"/>
      <c r="O10" s="48"/>
      <c r="P10" s="48"/>
      <c r="Q10" s="48"/>
      <c r="R10" s="50"/>
      <c r="S10" s="3"/>
      <c r="T10" s="56"/>
      <c r="U10" s="99"/>
      <c r="V10" s="97"/>
      <c r="X10" s="18"/>
      <c r="Y10" s="312" t="s">
        <v>176</v>
      </c>
      <c r="Z10" s="313"/>
      <c r="AA10" s="313"/>
      <c r="AB10" s="45">
        <f>June!AB14</f>
        <v>0</v>
      </c>
      <c r="AC10" s="86"/>
      <c r="AD10" s="312" t="s">
        <v>177</v>
      </c>
      <c r="AE10" s="313"/>
      <c r="AF10" s="45">
        <f>June!AF14</f>
        <v>0</v>
      </c>
      <c r="AG10" s="4"/>
      <c r="AI10" s="37"/>
      <c r="AJ10" s="22" t="s">
        <v>175</v>
      </c>
      <c r="AK10" s="27">
        <f t="shared" si="0"/>
        <v>0</v>
      </c>
      <c r="AL10" s="27">
        <f t="shared" si="1"/>
        <v>0</v>
      </c>
      <c r="AM10" s="27">
        <f t="shared" si="2"/>
        <v>0</v>
      </c>
      <c r="AN10" s="27">
        <f t="shared" si="3"/>
        <v>0</v>
      </c>
      <c r="AO10" s="133"/>
    </row>
    <row r="11" spans="1:42">
      <c r="A11" s="22" t="s">
        <v>178</v>
      </c>
      <c r="B11" s="25">
        <f>IF(WEEKDAY($AB$7)=7,$AB$7,IF(B10&lt;&gt;0,B10+1,0))</f>
        <v>46179</v>
      </c>
      <c r="C11" s="26"/>
      <c r="D11" s="48"/>
      <c r="E11" s="48"/>
      <c r="F11" s="48"/>
      <c r="G11" s="48"/>
      <c r="H11" s="48"/>
      <c r="I11" s="56"/>
      <c r="J11" s="51"/>
      <c r="K11" s="48"/>
      <c r="L11" s="49"/>
      <c r="M11" s="48"/>
      <c r="N11" s="48"/>
      <c r="O11" s="48"/>
      <c r="P11" s="48"/>
      <c r="Q11" s="48"/>
      <c r="R11" s="50"/>
      <c r="S11" s="3"/>
      <c r="T11" s="56"/>
      <c r="U11" s="99"/>
      <c r="V11" s="97"/>
      <c r="X11" s="1"/>
      <c r="Y11" s="308" t="s">
        <v>179</v>
      </c>
      <c r="Z11" s="309"/>
      <c r="AA11" s="309"/>
      <c r="AB11" s="45">
        <f>AE22</f>
        <v>0</v>
      </c>
      <c r="AC11" s="87"/>
      <c r="AD11" s="308" t="s">
        <v>180</v>
      </c>
      <c r="AE11" s="309"/>
      <c r="AF11" s="84">
        <f>AE38</f>
        <v>0</v>
      </c>
      <c r="AG11" s="4"/>
      <c r="AI11" s="35"/>
      <c r="AJ11" s="22" t="s">
        <v>178</v>
      </c>
      <c r="AK11" s="27">
        <f t="shared" si="0"/>
        <v>0</v>
      </c>
      <c r="AL11" s="27">
        <f t="shared" si="1"/>
        <v>0</v>
      </c>
      <c r="AM11" s="27">
        <f t="shared" si="2"/>
        <v>0</v>
      </c>
      <c r="AN11" s="27">
        <f t="shared" si="3"/>
        <v>0</v>
      </c>
      <c r="AO11" s="133"/>
      <c r="AP11" s="1"/>
    </row>
    <row r="12" spans="1:42">
      <c r="A12" s="131" t="s">
        <v>181</v>
      </c>
      <c r="B12" s="28"/>
      <c r="C12" s="29">
        <f t="shared" ref="C12:Q12" si="4">SUMIF($B5:$B11,"&lt;&gt;0",C5:C11)</f>
        <v>0</v>
      </c>
      <c r="D12" s="29">
        <f t="shared" si="4"/>
        <v>0</v>
      </c>
      <c r="E12" s="29">
        <f t="shared" si="4"/>
        <v>0</v>
      </c>
      <c r="F12" s="29">
        <f t="shared" si="4"/>
        <v>0</v>
      </c>
      <c r="G12" s="29"/>
      <c r="H12" s="29"/>
      <c r="I12" s="47">
        <f>SUMIF($B5:$B11,"&lt;&gt;0",I5:I11)</f>
        <v>0</v>
      </c>
      <c r="J12" s="47">
        <f t="shared" si="4"/>
        <v>0</v>
      </c>
      <c r="K12" s="29">
        <f t="shared" si="4"/>
        <v>0</v>
      </c>
      <c r="L12" s="46">
        <f t="shared" si="4"/>
        <v>0</v>
      </c>
      <c r="M12" s="29">
        <f t="shared" si="4"/>
        <v>0</v>
      </c>
      <c r="N12" s="29">
        <f t="shared" si="4"/>
        <v>0</v>
      </c>
      <c r="O12" s="29">
        <f t="shared" si="4"/>
        <v>0</v>
      </c>
      <c r="P12" s="29">
        <f t="shared" si="4"/>
        <v>0</v>
      </c>
      <c r="Q12" s="29">
        <f t="shared" si="4"/>
        <v>0</v>
      </c>
      <c r="R12" s="29"/>
      <c r="S12" s="3"/>
      <c r="T12" s="57">
        <f>SUMIF($B5:$B11,"&lt;&gt;0",T5:T11)</f>
        <v>0</v>
      </c>
      <c r="U12" s="100">
        <f>SUMIF($B5:$B11,"&lt;&gt;0",U5:U11)</f>
        <v>0</v>
      </c>
      <c r="V12" s="100">
        <f>SUMIF($B5:$B11,"&lt;&gt;0",V5:V11)</f>
        <v>0</v>
      </c>
      <c r="W12" s="1"/>
      <c r="X12" s="3"/>
      <c r="Y12" s="308" t="s">
        <v>182</v>
      </c>
      <c r="Z12" s="309"/>
      <c r="AA12" s="309"/>
      <c r="AB12" s="45">
        <f>AE21</f>
        <v>0</v>
      </c>
      <c r="AC12" s="85"/>
      <c r="AD12" s="308" t="s">
        <v>183</v>
      </c>
      <c r="AE12" s="309"/>
      <c r="AF12" s="84">
        <f>AE39</f>
        <v>0</v>
      </c>
      <c r="AH12" s="4"/>
      <c r="AI12" s="35"/>
      <c r="AJ12" s="22" t="s">
        <v>181</v>
      </c>
      <c r="AK12" s="94">
        <f>SUM(AK5:AK11)</f>
        <v>0</v>
      </c>
      <c r="AL12" s="94">
        <f t="shared" ref="AL12:AN12" si="5">SUM(AL5:AL11)</f>
        <v>0</v>
      </c>
      <c r="AM12" s="94">
        <f t="shared" si="5"/>
        <v>0</v>
      </c>
      <c r="AN12" s="94">
        <f t="shared" si="5"/>
        <v>0</v>
      </c>
      <c r="AO12" s="133"/>
    </row>
    <row r="13" spans="1:42" ht="13.5" thickBot="1">
      <c r="S13" s="3"/>
      <c r="T13" s="18"/>
      <c r="U13" s="18"/>
      <c r="V13" s="18"/>
      <c r="W13" s="18"/>
      <c r="Y13" s="308" t="s">
        <v>184</v>
      </c>
      <c r="Z13" s="309"/>
      <c r="AA13" s="309"/>
      <c r="AB13" s="84">
        <f>AE23</f>
        <v>0</v>
      </c>
      <c r="AC13" s="87"/>
      <c r="AD13" s="310" t="s">
        <v>105</v>
      </c>
      <c r="AE13" s="311"/>
      <c r="AF13" s="84">
        <f>AF47</f>
        <v>0</v>
      </c>
      <c r="AH13" s="4"/>
      <c r="AI13" s="35"/>
      <c r="AJ13" s="34"/>
      <c r="AK13" s="38"/>
      <c r="AL13" s="38"/>
      <c r="AM13" s="38"/>
      <c r="AN13" s="34"/>
      <c r="AO13" s="133"/>
    </row>
    <row r="14" spans="1:42" ht="14.25" thickTop="1" thickBot="1">
      <c r="A14" s="282" t="s">
        <v>185</v>
      </c>
      <c r="B14" s="282"/>
      <c r="C14" s="283" t="s">
        <v>157</v>
      </c>
      <c r="D14" s="284"/>
      <c r="E14" s="284"/>
      <c r="F14" s="284"/>
      <c r="G14" s="284"/>
      <c r="H14" s="285"/>
      <c r="I14" s="286" t="s">
        <v>158</v>
      </c>
      <c r="J14" s="287"/>
      <c r="K14" s="288" t="s">
        <v>109</v>
      </c>
      <c r="L14" s="289"/>
      <c r="M14" s="289"/>
      <c r="N14" s="289"/>
      <c r="O14" s="289"/>
      <c r="P14" s="289"/>
      <c r="Q14" s="289"/>
      <c r="R14" s="290"/>
      <c r="S14" s="1"/>
      <c r="T14" s="268" t="s">
        <v>98</v>
      </c>
      <c r="U14" s="269"/>
      <c r="V14" s="270"/>
      <c r="W14" s="1"/>
      <c r="X14" s="3"/>
      <c r="Y14" s="304" t="s">
        <v>186</v>
      </c>
      <c r="Z14" s="305"/>
      <c r="AA14" s="305"/>
      <c r="AB14" s="177">
        <f>SUM(AB10+AB11+AB12-AB13)</f>
        <v>0</v>
      </c>
      <c r="AC14" s="87"/>
      <c r="AD14" s="306" t="s">
        <v>187</v>
      </c>
      <c r="AE14" s="307"/>
      <c r="AF14" s="89">
        <f>(AF10+AF11)-(AF12+AF13)</f>
        <v>0</v>
      </c>
      <c r="AH14" s="4"/>
      <c r="AI14" s="35"/>
      <c r="AJ14" s="34"/>
      <c r="AK14" s="38"/>
      <c r="AL14" s="38"/>
      <c r="AM14" s="38"/>
      <c r="AN14" s="34"/>
      <c r="AO14" s="133"/>
    </row>
    <row r="15" spans="1:42" ht="14.25" thickTop="1" thickBot="1">
      <c r="A15" s="23" t="s">
        <v>160</v>
      </c>
      <c r="B15" s="24" t="s">
        <v>161</v>
      </c>
      <c r="C15" s="23" t="s">
        <v>162</v>
      </c>
      <c r="D15" s="23" t="s">
        <v>78</v>
      </c>
      <c r="E15" s="23" t="s">
        <v>81</v>
      </c>
      <c r="F15" s="23" t="s">
        <v>84</v>
      </c>
      <c r="G15" s="271" t="s">
        <v>163</v>
      </c>
      <c r="H15" s="272"/>
      <c r="I15" s="93" t="s">
        <v>92</v>
      </c>
      <c r="J15" s="92" t="s">
        <v>95</v>
      </c>
      <c r="K15" s="23" t="s">
        <v>110</v>
      </c>
      <c r="L15" s="130" t="s">
        <v>113</v>
      </c>
      <c r="M15" s="23" t="s">
        <v>116</v>
      </c>
      <c r="N15" s="23" t="s">
        <v>119</v>
      </c>
      <c r="O15" s="23" t="s">
        <v>122</v>
      </c>
      <c r="P15" s="23" t="s">
        <v>125</v>
      </c>
      <c r="Q15" s="271" t="s">
        <v>163</v>
      </c>
      <c r="R15" s="273"/>
      <c r="S15" s="1"/>
      <c r="T15" s="55" t="s">
        <v>102</v>
      </c>
      <c r="U15" s="98" t="s">
        <v>99</v>
      </c>
      <c r="V15" s="132" t="s">
        <v>105</v>
      </c>
      <c r="W15" s="3"/>
      <c r="X15" s="3"/>
      <c r="AG15" s="19"/>
      <c r="AI15" s="35"/>
      <c r="AJ15" s="23" t="s">
        <v>185</v>
      </c>
      <c r="AK15" s="271" t="s">
        <v>159</v>
      </c>
      <c r="AL15" s="291"/>
      <c r="AM15" s="291"/>
      <c r="AN15" s="273"/>
      <c r="AO15" s="133"/>
    </row>
    <row r="16" spans="1:42" ht="15.75" thickTop="1">
      <c r="A16" s="22" t="s">
        <v>166</v>
      </c>
      <c r="B16" s="25">
        <f>IF(B11&lt;&gt;0,IF(SUM(B11+1)&gt;$AE$7,0, SUM(B11+1)),0)</f>
        <v>46180</v>
      </c>
      <c r="C16" s="26"/>
      <c r="D16" s="48"/>
      <c r="E16" s="48"/>
      <c r="F16" s="48"/>
      <c r="G16" s="48"/>
      <c r="H16" s="48"/>
      <c r="I16" s="91"/>
      <c r="J16" s="51"/>
      <c r="K16" s="48"/>
      <c r="L16" s="48"/>
      <c r="M16" s="48"/>
      <c r="N16" s="48"/>
      <c r="O16" s="48"/>
      <c r="P16" s="48"/>
      <c r="Q16" s="48"/>
      <c r="R16" s="50"/>
      <c r="T16" s="56"/>
      <c r="U16" s="99"/>
      <c r="V16" s="97"/>
      <c r="X16" s="3"/>
      <c r="Y16" s="301" t="s">
        <v>188</v>
      </c>
      <c r="Z16" s="302"/>
      <c r="AA16" s="302"/>
      <c r="AB16" s="302"/>
      <c r="AC16" s="302"/>
      <c r="AD16" s="302"/>
      <c r="AE16" s="302"/>
      <c r="AF16" s="303"/>
      <c r="AI16" s="35"/>
      <c r="AJ16" s="23" t="s">
        <v>160</v>
      </c>
      <c r="AK16" s="23" t="s">
        <v>164</v>
      </c>
      <c r="AL16" s="23" t="s">
        <v>165</v>
      </c>
      <c r="AM16" s="23" t="s">
        <v>102</v>
      </c>
      <c r="AN16" s="23" t="s">
        <v>81</v>
      </c>
      <c r="AO16" s="133"/>
    </row>
    <row r="17" spans="1:41" ht="15" thickBot="1">
      <c r="A17" s="22" t="s">
        <v>167</v>
      </c>
      <c r="B17" s="25">
        <f t="shared" ref="B17:B22" si="6">IF(B16&lt;&gt;0,IF(SUM(B16+1)&gt;$AE$7,0, SUM(B16+1)),0)</f>
        <v>46181</v>
      </c>
      <c r="C17" s="26"/>
      <c r="D17" s="48"/>
      <c r="E17" s="48"/>
      <c r="F17" s="48"/>
      <c r="G17" s="48"/>
      <c r="H17" s="48"/>
      <c r="I17" s="91"/>
      <c r="J17" s="51"/>
      <c r="K17" s="48"/>
      <c r="L17" s="48"/>
      <c r="M17" s="48"/>
      <c r="N17" s="48"/>
      <c r="O17" s="48"/>
      <c r="P17" s="48"/>
      <c r="Q17" s="48"/>
      <c r="R17" s="50"/>
      <c r="T17" s="56"/>
      <c r="U17" s="99"/>
      <c r="V17" s="97"/>
      <c r="W17" s="3"/>
      <c r="X17" s="3"/>
      <c r="Y17" s="135" t="s">
        <v>189</v>
      </c>
      <c r="Z17" s="136" t="s">
        <v>190</v>
      </c>
      <c r="AA17" s="77"/>
      <c r="AB17" s="77"/>
      <c r="AC17" s="137"/>
      <c r="AD17" s="138" t="s">
        <v>191</v>
      </c>
      <c r="AE17" s="139" t="s">
        <v>192</v>
      </c>
      <c r="AF17" s="140" t="s">
        <v>193</v>
      </c>
      <c r="AG17" s="1"/>
      <c r="AI17" s="35"/>
      <c r="AJ17" s="22" t="s">
        <v>166</v>
      </c>
      <c r="AK17" s="27">
        <f t="shared" ref="AK17:AK23" si="7">I16</f>
        <v>0</v>
      </c>
      <c r="AL17" s="27">
        <f t="shared" ref="AL17:AL23" si="8">K16</f>
        <v>0</v>
      </c>
      <c r="AM17" s="27">
        <f t="shared" ref="AM17:AM23" si="9">IF($U$12&gt;0,T16,0)</f>
        <v>0</v>
      </c>
      <c r="AN17" s="27">
        <f t="shared" ref="AN17:AN23" si="10">IF(E16&gt;8,8,E16)</f>
        <v>0</v>
      </c>
      <c r="AO17" s="133"/>
    </row>
    <row r="18" spans="1:41" ht="15.75" thickTop="1">
      <c r="A18" s="22" t="s">
        <v>171</v>
      </c>
      <c r="B18" s="25">
        <f t="shared" si="6"/>
        <v>46182</v>
      </c>
      <c r="C18" s="26"/>
      <c r="D18" s="48"/>
      <c r="E18" s="48"/>
      <c r="F18" s="48"/>
      <c r="G18" s="48"/>
      <c r="H18" s="48"/>
      <c r="I18" s="91"/>
      <c r="J18" s="51"/>
      <c r="K18" s="48"/>
      <c r="L18" s="48"/>
      <c r="M18" s="48"/>
      <c r="N18" s="48"/>
      <c r="O18" s="48"/>
      <c r="P18" s="48"/>
      <c r="Q18" s="48"/>
      <c r="R18" s="50"/>
      <c r="T18" s="56"/>
      <c r="U18" s="99"/>
      <c r="V18" s="97"/>
      <c r="W18" s="3"/>
      <c r="X18" s="3"/>
      <c r="Y18" s="141" t="s">
        <v>194</v>
      </c>
      <c r="Z18" s="278" t="s">
        <v>195</v>
      </c>
      <c r="AA18" s="279"/>
      <c r="AB18" s="279"/>
      <c r="AC18" s="280"/>
      <c r="AD18" s="142" t="s">
        <v>78</v>
      </c>
      <c r="AE18" s="143">
        <f>IF($AE$5=10,D$12+D$23+D$34+D$45+D$56,0)</f>
        <v>0</v>
      </c>
      <c r="AF18" s="144">
        <f>AE18</f>
        <v>0</v>
      </c>
      <c r="AH18" s="19"/>
      <c r="AI18" s="35"/>
      <c r="AJ18" s="22" t="s">
        <v>167</v>
      </c>
      <c r="AK18" s="27">
        <f t="shared" si="7"/>
        <v>0</v>
      </c>
      <c r="AL18" s="27">
        <f t="shared" si="8"/>
        <v>0</v>
      </c>
      <c r="AM18" s="27">
        <f t="shared" si="9"/>
        <v>0</v>
      </c>
      <c r="AN18" s="27">
        <f t="shared" si="10"/>
        <v>0</v>
      </c>
      <c r="AO18" s="133"/>
    </row>
    <row r="19" spans="1:41" ht="15">
      <c r="A19" s="22" t="s">
        <v>172</v>
      </c>
      <c r="B19" s="25">
        <f t="shared" si="6"/>
        <v>46183</v>
      </c>
      <c r="C19" s="26"/>
      <c r="D19" s="48"/>
      <c r="E19" s="48"/>
      <c r="F19" s="48"/>
      <c r="G19" s="48"/>
      <c r="H19" s="48"/>
      <c r="I19" s="91"/>
      <c r="J19" s="51"/>
      <c r="K19" s="48"/>
      <c r="L19" s="48"/>
      <c r="M19" s="48"/>
      <c r="N19" s="48"/>
      <c r="O19" s="48"/>
      <c r="P19" s="48"/>
      <c r="Q19" s="48"/>
      <c r="R19" s="50"/>
      <c r="T19" s="56"/>
      <c r="U19" s="99"/>
      <c r="V19" s="97"/>
      <c r="W19" s="3"/>
      <c r="X19" s="3"/>
      <c r="Y19" s="145" t="s">
        <v>196</v>
      </c>
      <c r="Z19" s="292" t="s">
        <v>197</v>
      </c>
      <c r="AA19" s="293"/>
      <c r="AB19" s="293"/>
      <c r="AC19" s="294"/>
      <c r="AD19" s="146" t="s">
        <v>78</v>
      </c>
      <c r="AE19" s="147">
        <f>IF($AE$5=15,D$12+D$23+D$34+D$45+D$56,0)</f>
        <v>0</v>
      </c>
      <c r="AF19" s="148">
        <f>AE19</f>
        <v>0</v>
      </c>
      <c r="AI19" s="35"/>
      <c r="AJ19" s="22" t="s">
        <v>171</v>
      </c>
      <c r="AK19" s="27">
        <f t="shared" si="7"/>
        <v>0</v>
      </c>
      <c r="AL19" s="27">
        <f t="shared" si="8"/>
        <v>0</v>
      </c>
      <c r="AM19" s="27">
        <f t="shared" si="9"/>
        <v>0</v>
      </c>
      <c r="AN19" s="27">
        <f t="shared" si="10"/>
        <v>0</v>
      </c>
      <c r="AO19" s="133"/>
    </row>
    <row r="20" spans="1:41" ht="15.75" thickBot="1">
      <c r="A20" s="22" t="s">
        <v>173</v>
      </c>
      <c r="B20" s="25">
        <f t="shared" si="6"/>
        <v>46184</v>
      </c>
      <c r="C20" s="26"/>
      <c r="D20" s="48"/>
      <c r="E20" s="48"/>
      <c r="F20" s="48"/>
      <c r="G20" s="48"/>
      <c r="H20" s="48"/>
      <c r="I20" s="91"/>
      <c r="J20" s="51"/>
      <c r="K20" s="48"/>
      <c r="L20" s="48"/>
      <c r="M20" s="48"/>
      <c r="N20" s="48"/>
      <c r="O20" s="48"/>
      <c r="P20" s="48"/>
      <c r="Q20" s="48"/>
      <c r="R20" s="50"/>
      <c r="T20" s="56"/>
      <c r="U20" s="99"/>
      <c r="V20" s="97"/>
      <c r="W20" s="3"/>
      <c r="X20" s="3"/>
      <c r="Y20" s="149" t="s">
        <v>198</v>
      </c>
      <c r="Z20" s="260" t="s">
        <v>199</v>
      </c>
      <c r="AA20" s="261"/>
      <c r="AB20" s="261"/>
      <c r="AC20" s="262"/>
      <c r="AD20" s="150" t="s">
        <v>78</v>
      </c>
      <c r="AE20" s="151">
        <f>IF($AE$5=25,D$12+D$23+D$34+D$45+D$56,0)</f>
        <v>0</v>
      </c>
      <c r="AF20" s="152">
        <f>AE20</f>
        <v>0</v>
      </c>
      <c r="AH20" s="1"/>
      <c r="AI20" s="35"/>
      <c r="AJ20" s="22" t="s">
        <v>172</v>
      </c>
      <c r="AK20" s="27">
        <f t="shared" si="7"/>
        <v>0</v>
      </c>
      <c r="AL20" s="27">
        <f t="shared" si="8"/>
        <v>0</v>
      </c>
      <c r="AM20" s="27">
        <f t="shared" si="9"/>
        <v>0</v>
      </c>
      <c r="AN20" s="27">
        <f t="shared" si="10"/>
        <v>0</v>
      </c>
      <c r="AO20" s="133"/>
    </row>
    <row r="21" spans="1:41" ht="15.75" thickTop="1">
      <c r="A21" s="22" t="s">
        <v>175</v>
      </c>
      <c r="B21" s="25">
        <f t="shared" si="6"/>
        <v>46185</v>
      </c>
      <c r="C21" s="26"/>
      <c r="D21" s="48"/>
      <c r="E21" s="48"/>
      <c r="F21" s="48"/>
      <c r="G21" s="48"/>
      <c r="H21" s="48"/>
      <c r="I21" s="91"/>
      <c r="J21" s="51"/>
      <c r="K21" s="48"/>
      <c r="L21" s="48"/>
      <c r="M21" s="48"/>
      <c r="N21" s="48"/>
      <c r="O21" s="48"/>
      <c r="P21" s="48"/>
      <c r="Q21" s="48"/>
      <c r="R21" s="50"/>
      <c r="T21" s="56"/>
      <c r="U21" s="99"/>
      <c r="V21" s="97"/>
      <c r="W21" s="3"/>
      <c r="X21" s="3"/>
      <c r="Y21" s="184" t="s">
        <v>200</v>
      </c>
      <c r="Z21" s="278" t="s">
        <v>201</v>
      </c>
      <c r="AA21" s="279"/>
      <c r="AB21" s="279"/>
      <c r="AC21" s="280"/>
      <c r="AD21" s="142" t="s">
        <v>92</v>
      </c>
      <c r="AE21" s="143">
        <f>IF(SUM(C12+D12+E12)&lt;=40,AK12+AN12,AN12)+
IF(SUM(C23+D23+E23)&lt;=40,AK24+AN24,AN24)+
IF(SUM(C34+D34+E34)&lt;=40,AK36+AN36,AN36)+
IF(SUM(C45+D45+E45)&lt;=40,AK48+AN48,AN48)+
IF(SUM(C56+D56+E56)&lt;=40,AK60+AN60,AN60)</f>
        <v>0</v>
      </c>
      <c r="AF21" s="144">
        <f>AE21</f>
        <v>0</v>
      </c>
      <c r="AI21" s="35"/>
      <c r="AJ21" s="22" t="s">
        <v>173</v>
      </c>
      <c r="AK21" s="27">
        <f t="shared" si="7"/>
        <v>0</v>
      </c>
      <c r="AL21" s="27">
        <f t="shared" si="8"/>
        <v>0</v>
      </c>
      <c r="AM21" s="27">
        <f t="shared" si="9"/>
        <v>0</v>
      </c>
      <c r="AN21" s="27">
        <f t="shared" si="10"/>
        <v>0</v>
      </c>
      <c r="AO21" s="133"/>
    </row>
    <row r="22" spans="1:41" ht="15">
      <c r="A22" s="22" t="s">
        <v>178</v>
      </c>
      <c r="B22" s="25">
        <f t="shared" si="6"/>
        <v>46186</v>
      </c>
      <c r="C22" s="26"/>
      <c r="D22" s="48"/>
      <c r="E22" s="48"/>
      <c r="F22" s="48"/>
      <c r="G22" s="48"/>
      <c r="H22" s="48"/>
      <c r="I22" s="91"/>
      <c r="J22" s="51"/>
      <c r="K22" s="48"/>
      <c r="L22" s="48"/>
      <c r="M22" s="48"/>
      <c r="N22" s="48"/>
      <c r="O22" s="48"/>
      <c r="P22" s="48"/>
      <c r="Q22" s="48"/>
      <c r="R22" s="50"/>
      <c r="T22" s="56"/>
      <c r="U22" s="99"/>
      <c r="V22" s="97"/>
      <c r="W22" s="3"/>
      <c r="X22" s="1"/>
      <c r="Y22" s="187">
        <v>69</v>
      </c>
      <c r="Z22" s="292" t="s">
        <v>202</v>
      </c>
      <c r="AA22" s="293"/>
      <c r="AB22" s="293"/>
      <c r="AC22" s="294"/>
      <c r="AD22" s="146" t="s">
        <v>92</v>
      </c>
      <c r="AE22" s="147">
        <f>IF($C$12+$D$12+$E$12&gt;40,(AK12)*1.5,0)+
IF($C$23+$D$23+$E$23&gt;40,(AK24)*1.5,0)+
IF($C$34+$D$34+$E$34&gt;40,(AK36)*1.5,0)+
IF($C$45+$D$45+$E$45&gt;40,(AK48)*1.5,0)+
IF($C$56+$D$56+$E$56&gt;40,(AK60)*1.5,0)</f>
        <v>0</v>
      </c>
      <c r="AF22" s="148">
        <f>IF(AE22&gt;0,AE22/1.5,0)</f>
        <v>0</v>
      </c>
      <c r="AI22" s="35"/>
      <c r="AJ22" s="22" t="s">
        <v>175</v>
      </c>
      <c r="AK22" s="27">
        <f t="shared" si="7"/>
        <v>0</v>
      </c>
      <c r="AL22" s="27">
        <f t="shared" si="8"/>
        <v>0</v>
      </c>
      <c r="AM22" s="27">
        <f t="shared" si="9"/>
        <v>0</v>
      </c>
      <c r="AN22" s="27">
        <f t="shared" si="10"/>
        <v>0</v>
      </c>
      <c r="AO22" s="133"/>
    </row>
    <row r="23" spans="1:41" ht="15">
      <c r="A23" s="30" t="s">
        <v>181</v>
      </c>
      <c r="B23" s="21"/>
      <c r="C23" s="29">
        <f>SUMIF($B16:$B22,"&lt;&gt;0",C16:C22)</f>
        <v>0</v>
      </c>
      <c r="D23" s="29">
        <f t="shared" ref="D23:Q23" si="11">SUMIF($B16:$B22,"&lt;&gt;0",D16:D22)</f>
        <v>0</v>
      </c>
      <c r="E23" s="29">
        <f t="shared" si="11"/>
        <v>0</v>
      </c>
      <c r="F23" s="29">
        <f t="shared" si="11"/>
        <v>0</v>
      </c>
      <c r="G23" s="29"/>
      <c r="H23" s="29"/>
      <c r="I23" s="47">
        <f t="shared" si="11"/>
        <v>0</v>
      </c>
      <c r="J23" s="47">
        <f t="shared" si="11"/>
        <v>0</v>
      </c>
      <c r="K23" s="29">
        <f t="shared" si="11"/>
        <v>0</v>
      </c>
      <c r="L23" s="29">
        <f t="shared" si="11"/>
        <v>0</v>
      </c>
      <c r="M23" s="29">
        <f t="shared" si="11"/>
        <v>0</v>
      </c>
      <c r="N23" s="29">
        <f t="shared" si="11"/>
        <v>0</v>
      </c>
      <c r="O23" s="29">
        <f t="shared" si="11"/>
        <v>0</v>
      </c>
      <c r="P23" s="29">
        <f t="shared" si="11"/>
        <v>0</v>
      </c>
      <c r="Q23" s="29">
        <f t="shared" si="11"/>
        <v>0</v>
      </c>
      <c r="R23" s="29"/>
      <c r="T23" s="57">
        <f>SUMIF($B16:$B22,"&lt;&gt;0",T16:T22)</f>
        <v>0</v>
      </c>
      <c r="U23" s="100">
        <f>SUMIF($B16:$B22,"&lt;&gt;0",U16:U22)</f>
        <v>0</v>
      </c>
      <c r="V23" s="100">
        <f>SUMIF($B16:$B22,"&lt;&gt;0",V16:V22)</f>
        <v>0</v>
      </c>
      <c r="W23" s="3"/>
      <c r="Y23" s="153" t="s">
        <v>203</v>
      </c>
      <c r="Z23" s="292" t="s">
        <v>111</v>
      </c>
      <c r="AA23" s="293"/>
      <c r="AB23" s="293"/>
      <c r="AC23" s="294"/>
      <c r="AD23" s="146" t="s">
        <v>110</v>
      </c>
      <c r="AE23" s="154">
        <f>AL12+AL24+AL36+AL48+AL60</f>
        <v>0</v>
      </c>
      <c r="AF23" s="148">
        <f>AE23</f>
        <v>0</v>
      </c>
      <c r="AI23" s="35"/>
      <c r="AJ23" s="22" t="s">
        <v>178</v>
      </c>
      <c r="AK23" s="27">
        <f t="shared" si="7"/>
        <v>0</v>
      </c>
      <c r="AL23" s="27">
        <f t="shared" si="8"/>
        <v>0</v>
      </c>
      <c r="AM23" s="27">
        <f t="shared" si="9"/>
        <v>0</v>
      </c>
      <c r="AN23" s="27">
        <f t="shared" si="10"/>
        <v>0</v>
      </c>
      <c r="AO23" s="133"/>
    </row>
    <row r="24" spans="1:41" ht="15.75" thickBot="1">
      <c r="T24" s="1"/>
      <c r="U24" s="1"/>
      <c r="V24" s="1"/>
      <c r="W24" s="3"/>
      <c r="Y24" s="155">
        <v>75</v>
      </c>
      <c r="Z24" s="298" t="s">
        <v>204</v>
      </c>
      <c r="AA24" s="299"/>
      <c r="AB24" s="299"/>
      <c r="AC24" s="300"/>
      <c r="AD24" s="156"/>
      <c r="AE24" s="156"/>
      <c r="AF24" s="157"/>
      <c r="AI24" s="35"/>
      <c r="AJ24" s="22" t="s">
        <v>181</v>
      </c>
      <c r="AK24" s="94">
        <f>SUM(AK17:AK23)</f>
        <v>0</v>
      </c>
      <c r="AL24" s="94">
        <f t="shared" ref="AL24:AN24" si="12">SUM(AL17:AL23)</f>
        <v>0</v>
      </c>
      <c r="AM24" s="94">
        <f t="shared" si="12"/>
        <v>0</v>
      </c>
      <c r="AN24" s="94">
        <f t="shared" si="12"/>
        <v>0</v>
      </c>
      <c r="AO24" s="133"/>
    </row>
    <row r="25" spans="1:41" ht="16.5" thickTop="1" thickBot="1">
      <c r="A25" s="282" t="s">
        <v>205</v>
      </c>
      <c r="B25" s="282"/>
      <c r="C25" s="283" t="s">
        <v>157</v>
      </c>
      <c r="D25" s="284"/>
      <c r="E25" s="284"/>
      <c r="F25" s="284"/>
      <c r="G25" s="284"/>
      <c r="H25" s="285"/>
      <c r="I25" s="286" t="s">
        <v>158</v>
      </c>
      <c r="J25" s="287"/>
      <c r="K25" s="288" t="s">
        <v>109</v>
      </c>
      <c r="L25" s="289"/>
      <c r="M25" s="289"/>
      <c r="N25" s="289"/>
      <c r="O25" s="289"/>
      <c r="P25" s="289"/>
      <c r="Q25" s="289"/>
      <c r="R25" s="290"/>
      <c r="T25" s="268" t="s">
        <v>98</v>
      </c>
      <c r="U25" s="269"/>
      <c r="V25" s="270"/>
      <c r="W25" s="1"/>
      <c r="Y25" s="158" t="s">
        <v>206</v>
      </c>
      <c r="Z25" s="295" t="s">
        <v>82</v>
      </c>
      <c r="AA25" s="296"/>
      <c r="AB25" s="296"/>
      <c r="AC25" s="297"/>
      <c r="AD25" s="159" t="s">
        <v>81</v>
      </c>
      <c r="AE25" s="160">
        <f>SUM($E$12+E23+E34+E45+E56)</f>
        <v>0</v>
      </c>
      <c r="AF25" s="161">
        <f>AE25</f>
        <v>0</v>
      </c>
      <c r="AI25" s="35"/>
      <c r="AJ25" s="34"/>
      <c r="AK25" s="34"/>
      <c r="AL25" s="34"/>
      <c r="AM25" s="34"/>
      <c r="AN25" s="34"/>
      <c r="AO25" s="133"/>
    </row>
    <row r="26" spans="1:41" ht="15.75" thickTop="1">
      <c r="A26" s="23" t="s">
        <v>160</v>
      </c>
      <c r="B26" s="24" t="s">
        <v>161</v>
      </c>
      <c r="C26" s="23" t="s">
        <v>162</v>
      </c>
      <c r="D26" s="23" t="s">
        <v>78</v>
      </c>
      <c r="E26" s="23" t="s">
        <v>81</v>
      </c>
      <c r="F26" s="23" t="s">
        <v>84</v>
      </c>
      <c r="G26" s="271" t="s">
        <v>163</v>
      </c>
      <c r="H26" s="272"/>
      <c r="I26" s="93" t="s">
        <v>92</v>
      </c>
      <c r="J26" s="92" t="s">
        <v>95</v>
      </c>
      <c r="K26" s="23" t="s">
        <v>110</v>
      </c>
      <c r="L26" s="130" t="s">
        <v>113</v>
      </c>
      <c r="M26" s="23" t="s">
        <v>116</v>
      </c>
      <c r="N26" s="23" t="s">
        <v>119</v>
      </c>
      <c r="O26" s="23" t="s">
        <v>122</v>
      </c>
      <c r="P26" s="23" t="s">
        <v>125</v>
      </c>
      <c r="Q26" s="271" t="s">
        <v>163</v>
      </c>
      <c r="R26" s="273"/>
      <c r="S26" s="1"/>
      <c r="T26" s="55" t="s">
        <v>102</v>
      </c>
      <c r="U26" s="98" t="s">
        <v>99</v>
      </c>
      <c r="V26" s="132" t="s">
        <v>105</v>
      </c>
      <c r="Y26" s="162" t="s">
        <v>207</v>
      </c>
      <c r="Z26" s="278" t="s">
        <v>208</v>
      </c>
      <c r="AA26" s="279"/>
      <c r="AB26" s="279"/>
      <c r="AC26" s="280"/>
      <c r="AD26" s="142" t="s">
        <v>84</v>
      </c>
      <c r="AE26" s="143">
        <f>IF($AF$5=94,F$12+F$23+F$34+F$45+F$56,0)</f>
        <v>0</v>
      </c>
      <c r="AF26" s="144">
        <f>AE26</f>
        <v>0</v>
      </c>
      <c r="AI26" s="35"/>
      <c r="AJ26" s="34"/>
      <c r="AK26" s="32"/>
      <c r="AL26" s="32"/>
      <c r="AM26" s="32"/>
      <c r="AN26" s="34"/>
      <c r="AO26" s="133"/>
    </row>
    <row r="27" spans="1:41" ht="15">
      <c r="A27" s="22" t="s">
        <v>166</v>
      </c>
      <c r="B27" s="25">
        <f>IF(B22&lt;&gt;0,IF(SUM(B22+1)&gt;$AE$7,0, SUM(B22+1)),0)</f>
        <v>46187</v>
      </c>
      <c r="C27" s="26"/>
      <c r="D27" s="48"/>
      <c r="E27" s="48"/>
      <c r="F27" s="48"/>
      <c r="G27" s="48"/>
      <c r="H27" s="48"/>
      <c r="I27" s="91"/>
      <c r="J27" s="51"/>
      <c r="K27" s="48"/>
      <c r="L27" s="48"/>
      <c r="M27" s="48"/>
      <c r="N27" s="48"/>
      <c r="O27" s="48"/>
      <c r="P27" s="48"/>
      <c r="Q27" s="48"/>
      <c r="R27" s="50"/>
      <c r="T27" s="56"/>
      <c r="U27" s="99"/>
      <c r="V27" s="97"/>
      <c r="Y27" s="163" t="s">
        <v>209</v>
      </c>
      <c r="Z27" s="292" t="s">
        <v>210</v>
      </c>
      <c r="AA27" s="293"/>
      <c r="AB27" s="293"/>
      <c r="AC27" s="294"/>
      <c r="AD27" s="146" t="s">
        <v>84</v>
      </c>
      <c r="AE27" s="147">
        <f>IF($AF$5=2,F$12+F$23+F$34+F$45+F$56,0)</f>
        <v>0</v>
      </c>
      <c r="AF27" s="148">
        <f>AE27</f>
        <v>0</v>
      </c>
      <c r="AI27" s="35"/>
      <c r="AJ27" s="23" t="s">
        <v>205</v>
      </c>
      <c r="AK27" s="271" t="s">
        <v>159</v>
      </c>
      <c r="AL27" s="291"/>
      <c r="AM27" s="291"/>
      <c r="AN27" s="273"/>
      <c r="AO27" s="133"/>
    </row>
    <row r="28" spans="1:41" ht="15">
      <c r="A28" s="22" t="s">
        <v>167</v>
      </c>
      <c r="B28" s="25">
        <f t="shared" ref="B28:B33" si="13">IF(B27&lt;&gt;0,IF(SUM(B27+1)&gt;$AE$7,0, SUM(B27+1)),0)</f>
        <v>46188</v>
      </c>
      <c r="C28" s="26"/>
      <c r="D28" s="48"/>
      <c r="E28" s="48"/>
      <c r="F28" s="48"/>
      <c r="G28" s="48"/>
      <c r="H28" s="48"/>
      <c r="I28" s="91"/>
      <c r="J28" s="51"/>
      <c r="K28" s="48"/>
      <c r="L28" s="48"/>
      <c r="M28" s="48"/>
      <c r="N28" s="48"/>
      <c r="O28" s="48"/>
      <c r="P28" s="48"/>
      <c r="Q28" s="48"/>
      <c r="R28" s="50"/>
      <c r="T28" s="56"/>
      <c r="U28" s="99"/>
      <c r="V28" s="97"/>
      <c r="Y28" s="163" t="s">
        <v>211</v>
      </c>
      <c r="Z28" s="292" t="s">
        <v>212</v>
      </c>
      <c r="AA28" s="293"/>
      <c r="AB28" s="293"/>
      <c r="AC28" s="294"/>
      <c r="AD28" s="146" t="s">
        <v>84</v>
      </c>
      <c r="AE28" s="147">
        <f>IF($AF$5=3,F$12+F$23+F$34+F$45+F$56,0)</f>
        <v>0</v>
      </c>
      <c r="AF28" s="148">
        <f>AE28</f>
        <v>0</v>
      </c>
      <c r="AI28" s="35"/>
      <c r="AJ28" s="23" t="s">
        <v>160</v>
      </c>
      <c r="AK28" s="23" t="s">
        <v>164</v>
      </c>
      <c r="AL28" s="23" t="s">
        <v>165</v>
      </c>
      <c r="AM28" s="23" t="s">
        <v>102</v>
      </c>
      <c r="AN28" s="23" t="s">
        <v>81</v>
      </c>
      <c r="AO28" s="133"/>
    </row>
    <row r="29" spans="1:41" ht="15">
      <c r="A29" s="22" t="s">
        <v>171</v>
      </c>
      <c r="B29" s="25">
        <f t="shared" si="13"/>
        <v>46189</v>
      </c>
      <c r="C29" s="26"/>
      <c r="D29" s="48"/>
      <c r="E29" s="48"/>
      <c r="F29" s="48"/>
      <c r="G29" s="48"/>
      <c r="H29" s="48"/>
      <c r="I29" s="91"/>
      <c r="J29" s="51"/>
      <c r="K29" s="48"/>
      <c r="L29" s="48"/>
      <c r="M29" s="48"/>
      <c r="N29" s="48"/>
      <c r="O29" s="48"/>
      <c r="P29" s="48"/>
      <c r="Q29" s="48"/>
      <c r="R29" s="50"/>
      <c r="T29" s="56"/>
      <c r="U29" s="99"/>
      <c r="V29" s="97"/>
      <c r="Y29" s="163" t="s">
        <v>213</v>
      </c>
      <c r="Z29" s="292" t="s">
        <v>214</v>
      </c>
      <c r="AA29" s="293"/>
      <c r="AB29" s="293"/>
      <c r="AC29" s="294"/>
      <c r="AD29" s="146" t="s">
        <v>5</v>
      </c>
      <c r="AE29" s="147">
        <f>SUMIFS(G:G,H:H,"CB 1.5",B:B,"&lt;&gt;0")*1.5</f>
        <v>0</v>
      </c>
      <c r="AF29" s="148">
        <f>AE29/1.5</f>
        <v>0</v>
      </c>
      <c r="AI29" s="35"/>
      <c r="AJ29" s="22" t="s">
        <v>166</v>
      </c>
      <c r="AK29" s="27">
        <f t="shared" ref="AK29:AK35" si="14">I27</f>
        <v>0</v>
      </c>
      <c r="AL29" s="27">
        <f t="shared" ref="AL29:AL35" si="15">K27</f>
        <v>0</v>
      </c>
      <c r="AM29" s="27">
        <f t="shared" ref="AM29:AM35" si="16">IF($U$12&gt;0,T27,0)</f>
        <v>0</v>
      </c>
      <c r="AN29" s="27">
        <f t="shared" ref="AN29:AN35" si="17">IF(E27&gt;8,8,E27)</f>
        <v>0</v>
      </c>
      <c r="AO29" s="133"/>
    </row>
    <row r="30" spans="1:41" ht="15.75" thickBot="1">
      <c r="A30" s="22" t="s">
        <v>172</v>
      </c>
      <c r="B30" s="25">
        <f t="shared" si="13"/>
        <v>46190</v>
      </c>
      <c r="C30" s="26"/>
      <c r="D30" s="48"/>
      <c r="E30" s="48"/>
      <c r="F30" s="48"/>
      <c r="G30" s="48"/>
      <c r="H30" s="48"/>
      <c r="I30" s="91"/>
      <c r="J30" s="51"/>
      <c r="K30" s="48"/>
      <c r="L30" s="48"/>
      <c r="M30" s="48"/>
      <c r="N30" s="48"/>
      <c r="O30" s="48"/>
      <c r="P30" s="48"/>
      <c r="Q30" s="48"/>
      <c r="R30" s="50"/>
      <c r="T30" s="56"/>
      <c r="U30" s="99"/>
      <c r="V30" s="97"/>
      <c r="Y30" s="164" t="s">
        <v>215</v>
      </c>
      <c r="Z30" s="260" t="s">
        <v>216</v>
      </c>
      <c r="AA30" s="261"/>
      <c r="AB30" s="261"/>
      <c r="AC30" s="262"/>
      <c r="AD30" s="150" t="s">
        <v>9</v>
      </c>
      <c r="AE30" s="151">
        <f>SUMIFS(G:G,H:H,"CB 1.0",B:B,"&lt;&gt;0")</f>
        <v>0</v>
      </c>
      <c r="AF30" s="152">
        <f>AE30</f>
        <v>0</v>
      </c>
      <c r="AI30" s="35"/>
      <c r="AJ30" s="22" t="s">
        <v>167</v>
      </c>
      <c r="AK30" s="27">
        <f t="shared" si="14"/>
        <v>0</v>
      </c>
      <c r="AL30" s="27">
        <f t="shared" si="15"/>
        <v>0</v>
      </c>
      <c r="AM30" s="27">
        <f t="shared" si="16"/>
        <v>0</v>
      </c>
      <c r="AN30" s="27">
        <f t="shared" si="17"/>
        <v>0</v>
      </c>
      <c r="AO30" s="133"/>
    </row>
    <row r="31" spans="1:41" ht="15.75" thickTop="1">
      <c r="A31" s="22" t="s">
        <v>173</v>
      </c>
      <c r="B31" s="25">
        <f t="shared" si="13"/>
        <v>46191</v>
      </c>
      <c r="C31" s="26"/>
      <c r="D31" s="48"/>
      <c r="E31" s="48"/>
      <c r="F31" s="48"/>
      <c r="G31" s="48"/>
      <c r="H31" s="48"/>
      <c r="I31" s="91"/>
      <c r="J31" s="51"/>
      <c r="K31" s="48"/>
      <c r="L31" s="48"/>
      <c r="M31" s="48"/>
      <c r="N31" s="48"/>
      <c r="O31" s="48"/>
      <c r="P31" s="48"/>
      <c r="Q31" s="48"/>
      <c r="R31" s="50"/>
      <c r="T31" s="56"/>
      <c r="U31" s="99"/>
      <c r="V31" s="97"/>
      <c r="Y31" s="165" t="s">
        <v>217</v>
      </c>
      <c r="Z31" s="278" t="s">
        <v>218</v>
      </c>
      <c r="AA31" s="279"/>
      <c r="AB31" s="279"/>
      <c r="AC31" s="280"/>
      <c r="AD31" s="142" t="s">
        <v>219</v>
      </c>
      <c r="AE31" s="143">
        <f>IF(SUM(C12,D12,E12)&lt;=(40),J12)+
IF(SUM(C23,D23,E23)&lt;=40,J23)+
IF(SUM(C34,D34,E34)&lt;=40,J34)+
IF(SUM(C45,D45,E45)&lt;=40,J45)+
IF(SUM(C56,D56,E56)&lt;=40,J56)</f>
        <v>0</v>
      </c>
      <c r="AF31" s="144">
        <f>AE31</f>
        <v>0</v>
      </c>
      <c r="AI31" s="35"/>
      <c r="AJ31" s="22" t="s">
        <v>171</v>
      </c>
      <c r="AK31" s="27">
        <f t="shared" si="14"/>
        <v>0</v>
      </c>
      <c r="AL31" s="27">
        <f t="shared" si="15"/>
        <v>0</v>
      </c>
      <c r="AM31" s="27">
        <f t="shared" si="16"/>
        <v>0</v>
      </c>
      <c r="AN31" s="27">
        <f t="shared" si="17"/>
        <v>0</v>
      </c>
      <c r="AO31" s="133"/>
    </row>
    <row r="32" spans="1:41" ht="15.75" thickBot="1">
      <c r="A32" s="22" t="s">
        <v>175</v>
      </c>
      <c r="B32" s="25">
        <f t="shared" si="13"/>
        <v>46192</v>
      </c>
      <c r="C32" s="26"/>
      <c r="D32" s="48"/>
      <c r="E32" s="48"/>
      <c r="F32" s="48"/>
      <c r="G32" s="48"/>
      <c r="H32" s="48"/>
      <c r="I32" s="91"/>
      <c r="J32" s="51"/>
      <c r="K32" s="48"/>
      <c r="L32" s="48"/>
      <c r="M32" s="48"/>
      <c r="N32" s="48"/>
      <c r="O32" s="48"/>
      <c r="P32" s="48"/>
      <c r="Q32" s="48"/>
      <c r="R32" s="50"/>
      <c r="T32" s="56"/>
      <c r="U32" s="99"/>
      <c r="V32" s="97"/>
      <c r="Y32" s="166" t="s">
        <v>220</v>
      </c>
      <c r="Z32" s="260" t="s">
        <v>221</v>
      </c>
      <c r="AA32" s="261"/>
      <c r="AB32" s="261"/>
      <c r="AC32" s="262"/>
      <c r="AD32" s="167" t="s">
        <v>219</v>
      </c>
      <c r="AE32" s="151">
        <f>IF($C$12+$D$12+$E$12&gt;40,(J12)*1.5,0)+
IF($C$23+$D$23+$E$23&gt;40,(J23)*1.5,0)+
IF($C$34+$D$34+$E$34&gt;40,(J34)*1.5,0)+
IF($C$45+$D$45+$E$45&gt;40,(J45)*1.5,0)+
IF($C$56+$D$56+$E$56&gt;40,(J56)*1.5,0)</f>
        <v>0</v>
      </c>
      <c r="AF32" s="152">
        <f>AE32/1.5</f>
        <v>0</v>
      </c>
      <c r="AI32" s="35"/>
      <c r="AJ32" s="22" t="s">
        <v>172</v>
      </c>
      <c r="AK32" s="27">
        <f t="shared" si="14"/>
        <v>0</v>
      </c>
      <c r="AL32" s="27">
        <f t="shared" si="15"/>
        <v>0</v>
      </c>
      <c r="AM32" s="27">
        <f t="shared" si="16"/>
        <v>0</v>
      </c>
      <c r="AN32" s="27">
        <f t="shared" si="17"/>
        <v>0</v>
      </c>
      <c r="AO32" s="133"/>
    </row>
    <row r="33" spans="1:41" ht="15.75" thickTop="1">
      <c r="A33" s="22" t="s">
        <v>178</v>
      </c>
      <c r="B33" s="25">
        <f t="shared" si="13"/>
        <v>46193</v>
      </c>
      <c r="C33" s="26"/>
      <c r="D33" s="48"/>
      <c r="E33" s="48"/>
      <c r="F33" s="48"/>
      <c r="G33" s="48"/>
      <c r="H33" s="48"/>
      <c r="I33" s="91"/>
      <c r="J33" s="51"/>
      <c r="K33" s="48"/>
      <c r="L33" s="48"/>
      <c r="M33" s="48"/>
      <c r="N33" s="48"/>
      <c r="O33" s="48"/>
      <c r="P33" s="48"/>
      <c r="Q33" s="48"/>
      <c r="R33" s="50"/>
      <c r="T33" s="56"/>
      <c r="U33" s="99"/>
      <c r="V33" s="97"/>
      <c r="Y33" s="141">
        <v>167</v>
      </c>
      <c r="Z33" s="278" t="s">
        <v>12</v>
      </c>
      <c r="AA33" s="279"/>
      <c r="AB33" s="279"/>
      <c r="AC33" s="280"/>
      <c r="AD33" s="142" t="s">
        <v>11</v>
      </c>
      <c r="AE33" s="143">
        <f>SUMIFS(Q:Q,R:R,"M",B:B,"&lt;&gt;0")</f>
        <v>0</v>
      </c>
      <c r="AF33" s="144">
        <f t="shared" ref="AF33:AF48" si="18">AE33</f>
        <v>0</v>
      </c>
      <c r="AI33" s="35"/>
      <c r="AJ33" s="22" t="s">
        <v>173</v>
      </c>
      <c r="AK33" s="27">
        <f t="shared" si="14"/>
        <v>0</v>
      </c>
      <c r="AL33" s="27">
        <f t="shared" si="15"/>
        <v>0</v>
      </c>
      <c r="AM33" s="27">
        <f t="shared" si="16"/>
        <v>0</v>
      </c>
      <c r="AN33" s="27">
        <f t="shared" si="17"/>
        <v>0</v>
      </c>
      <c r="AO33" s="133"/>
    </row>
    <row r="34" spans="1:41" ht="15">
      <c r="A34" s="30" t="s">
        <v>181</v>
      </c>
      <c r="B34" s="21"/>
      <c r="C34" s="29">
        <f>SUMIF($B27:$B33,"&lt;&gt;0",C27:C33)</f>
        <v>0</v>
      </c>
      <c r="D34" s="29">
        <f t="shared" ref="D34:Q34" si="19">SUMIF($B27:$B33,"&lt;&gt;0",D27:D33)</f>
        <v>0</v>
      </c>
      <c r="E34" s="29">
        <f t="shared" si="19"/>
        <v>0</v>
      </c>
      <c r="F34" s="29">
        <f t="shared" si="19"/>
        <v>0</v>
      </c>
      <c r="G34" s="29"/>
      <c r="H34" s="29"/>
      <c r="I34" s="47">
        <f t="shared" si="19"/>
        <v>0</v>
      </c>
      <c r="J34" s="47">
        <f t="shared" si="19"/>
        <v>0</v>
      </c>
      <c r="K34" s="29">
        <f t="shared" si="19"/>
        <v>0</v>
      </c>
      <c r="L34" s="29">
        <f t="shared" si="19"/>
        <v>0</v>
      </c>
      <c r="M34" s="29">
        <f t="shared" si="19"/>
        <v>0</v>
      </c>
      <c r="N34" s="29">
        <f t="shared" si="19"/>
        <v>0</v>
      </c>
      <c r="O34" s="29">
        <f t="shared" si="19"/>
        <v>0</v>
      </c>
      <c r="P34" s="29">
        <f t="shared" si="19"/>
        <v>0</v>
      </c>
      <c r="Q34" s="29">
        <f t="shared" si="19"/>
        <v>0</v>
      </c>
      <c r="R34" s="29"/>
      <c r="T34" s="57">
        <f>SUMIF($B27:$B33,"&lt;&gt;0",T27:T33)</f>
        <v>0</v>
      </c>
      <c r="U34" s="100">
        <f>SUMIF($B27:$B33,"&lt;&gt;0",U27:U33)</f>
        <v>0</v>
      </c>
      <c r="V34" s="100">
        <f>SUMIF($B27:$B33,"&lt;&gt;0",V27:V33)</f>
        <v>0</v>
      </c>
      <c r="Y34" s="145">
        <v>170</v>
      </c>
      <c r="Z34" s="292" t="s">
        <v>222</v>
      </c>
      <c r="AA34" s="293"/>
      <c r="AB34" s="293"/>
      <c r="AC34" s="294"/>
      <c r="AD34" s="146" t="s">
        <v>113</v>
      </c>
      <c r="AE34" s="147">
        <f>SUM(L12,L23,L34,L45,L56)</f>
        <v>0</v>
      </c>
      <c r="AF34" s="148">
        <f t="shared" si="18"/>
        <v>0</v>
      </c>
      <c r="AI34" s="35"/>
      <c r="AJ34" s="22" t="s">
        <v>175</v>
      </c>
      <c r="AK34" s="27">
        <f t="shared" si="14"/>
        <v>0</v>
      </c>
      <c r="AL34" s="27">
        <f t="shared" si="15"/>
        <v>0</v>
      </c>
      <c r="AM34" s="27">
        <f t="shared" si="16"/>
        <v>0</v>
      </c>
      <c r="AN34" s="27">
        <f t="shared" si="17"/>
        <v>0</v>
      </c>
      <c r="AO34" s="133"/>
    </row>
    <row r="35" spans="1:41" ht="15.75" thickBot="1">
      <c r="Y35" s="145">
        <v>180</v>
      </c>
      <c r="Z35" s="292" t="s">
        <v>223</v>
      </c>
      <c r="AA35" s="293"/>
      <c r="AB35" s="293"/>
      <c r="AC35" s="294"/>
      <c r="AD35" s="146" t="s">
        <v>116</v>
      </c>
      <c r="AE35" s="147">
        <f>SUM(M12,M23,M34,M45,M56)</f>
        <v>0</v>
      </c>
      <c r="AF35" s="148">
        <f t="shared" si="18"/>
        <v>0</v>
      </c>
      <c r="AI35" s="35"/>
      <c r="AJ35" s="22" t="s">
        <v>178</v>
      </c>
      <c r="AK35" s="27">
        <f t="shared" si="14"/>
        <v>0</v>
      </c>
      <c r="AL35" s="27">
        <f t="shared" si="15"/>
        <v>0</v>
      </c>
      <c r="AM35" s="27">
        <f t="shared" si="16"/>
        <v>0</v>
      </c>
      <c r="AN35" s="27">
        <f t="shared" si="17"/>
        <v>0</v>
      </c>
      <c r="AO35" s="133"/>
    </row>
    <row r="36" spans="1:41" ht="15.75" thickTop="1">
      <c r="A36" s="282" t="s">
        <v>224</v>
      </c>
      <c r="B36" s="282"/>
      <c r="C36" s="283" t="s">
        <v>157</v>
      </c>
      <c r="D36" s="284"/>
      <c r="E36" s="284"/>
      <c r="F36" s="284"/>
      <c r="G36" s="284"/>
      <c r="H36" s="285"/>
      <c r="I36" s="286" t="s">
        <v>158</v>
      </c>
      <c r="J36" s="287"/>
      <c r="K36" s="288" t="s">
        <v>109</v>
      </c>
      <c r="L36" s="289"/>
      <c r="M36" s="289"/>
      <c r="N36" s="289"/>
      <c r="O36" s="289"/>
      <c r="P36" s="289"/>
      <c r="Q36" s="289"/>
      <c r="R36" s="290"/>
      <c r="T36" s="268" t="s">
        <v>98</v>
      </c>
      <c r="U36" s="269"/>
      <c r="V36" s="270"/>
      <c r="Y36" s="168">
        <v>181</v>
      </c>
      <c r="Z36" s="292" t="s">
        <v>225</v>
      </c>
      <c r="AA36" s="293"/>
      <c r="AB36" s="293"/>
      <c r="AC36" s="294"/>
      <c r="AD36" s="169" t="s">
        <v>23</v>
      </c>
      <c r="AE36" s="147">
        <f>SUMIFS(Q:Q,R:R,"P181",B:B,"&lt;&gt;0")</f>
        <v>0</v>
      </c>
      <c r="AF36" s="148">
        <f t="shared" si="18"/>
        <v>0</v>
      </c>
      <c r="AI36" s="35"/>
      <c r="AJ36" s="22" t="s">
        <v>181</v>
      </c>
      <c r="AK36" s="94">
        <f>SUM(AK29:AK35)</f>
        <v>0</v>
      </c>
      <c r="AL36" s="94">
        <f t="shared" ref="AL36:AN36" si="20">SUM(AL29:AL35)</f>
        <v>0</v>
      </c>
      <c r="AM36" s="94">
        <f t="shared" si="20"/>
        <v>0</v>
      </c>
      <c r="AN36" s="94">
        <f t="shared" si="20"/>
        <v>0</v>
      </c>
      <c r="AO36" s="133"/>
    </row>
    <row r="37" spans="1:41" ht="15">
      <c r="A37" s="23" t="s">
        <v>160</v>
      </c>
      <c r="B37" s="24" t="s">
        <v>161</v>
      </c>
      <c r="C37" s="23" t="s">
        <v>162</v>
      </c>
      <c r="D37" s="23" t="s">
        <v>78</v>
      </c>
      <c r="E37" s="23" t="s">
        <v>81</v>
      </c>
      <c r="F37" s="23" t="s">
        <v>84</v>
      </c>
      <c r="G37" s="271" t="s">
        <v>163</v>
      </c>
      <c r="H37" s="272"/>
      <c r="I37" s="93" t="s">
        <v>92</v>
      </c>
      <c r="J37" s="92" t="s">
        <v>95</v>
      </c>
      <c r="K37" s="23" t="s">
        <v>110</v>
      </c>
      <c r="L37" s="130" t="s">
        <v>113</v>
      </c>
      <c r="M37" s="23" t="s">
        <v>116</v>
      </c>
      <c r="N37" s="23" t="s">
        <v>119</v>
      </c>
      <c r="O37" s="23" t="s">
        <v>122</v>
      </c>
      <c r="P37" s="23" t="s">
        <v>125</v>
      </c>
      <c r="Q37" s="271" t="s">
        <v>163</v>
      </c>
      <c r="R37" s="273"/>
      <c r="S37" s="1"/>
      <c r="T37" s="55" t="s">
        <v>102</v>
      </c>
      <c r="U37" s="98" t="s">
        <v>99</v>
      </c>
      <c r="V37" s="132" t="s">
        <v>105</v>
      </c>
      <c r="Y37" s="168">
        <v>182</v>
      </c>
      <c r="Z37" s="292" t="s">
        <v>226</v>
      </c>
      <c r="AA37" s="293"/>
      <c r="AB37" s="293"/>
      <c r="AC37" s="294"/>
      <c r="AD37" s="169" t="s">
        <v>25</v>
      </c>
      <c r="AE37" s="147">
        <f>SUMIFS(Q:Q,R:R,"P182",B:B,"&lt;&gt;0")</f>
        <v>0</v>
      </c>
      <c r="AF37" s="148">
        <f t="shared" si="18"/>
        <v>0</v>
      </c>
      <c r="AI37" s="35"/>
      <c r="AJ37" s="34"/>
      <c r="AK37" s="34"/>
      <c r="AL37" s="34"/>
      <c r="AM37" s="34"/>
      <c r="AN37" s="34"/>
      <c r="AO37" s="133"/>
    </row>
    <row r="38" spans="1:41" ht="15.75" thickBot="1">
      <c r="A38" s="22" t="s">
        <v>166</v>
      </c>
      <c r="B38" s="25">
        <f>IF(B33&lt;&gt;0,IF(SUM(B33+1)&gt;$AE$7,0, SUM(B33+1)),0)</f>
        <v>46194</v>
      </c>
      <c r="C38" s="26"/>
      <c r="D38" s="48"/>
      <c r="E38" s="48"/>
      <c r="F38" s="48"/>
      <c r="G38" s="48"/>
      <c r="H38" s="48"/>
      <c r="I38" s="91"/>
      <c r="J38" s="51"/>
      <c r="K38" s="48"/>
      <c r="L38" s="48"/>
      <c r="M38" s="48"/>
      <c r="N38" s="48"/>
      <c r="O38" s="48"/>
      <c r="P38" s="48"/>
      <c r="Q38" s="48"/>
      <c r="R38" s="50"/>
      <c r="T38" s="56"/>
      <c r="U38" s="99"/>
      <c r="V38" s="97"/>
      <c r="Y38" s="170">
        <v>183</v>
      </c>
      <c r="Z38" s="260" t="s">
        <v>244</v>
      </c>
      <c r="AA38" s="261"/>
      <c r="AB38" s="261"/>
      <c r="AC38" s="262"/>
      <c r="AD38" s="167" t="s">
        <v>243</v>
      </c>
      <c r="AE38" s="151">
        <f>SUMIFS(Q:Q,R:R,"B183",B:B,"&lt;&gt;0")</f>
        <v>0</v>
      </c>
      <c r="AF38" s="152">
        <f t="shared" si="18"/>
        <v>0</v>
      </c>
      <c r="AI38" s="35"/>
      <c r="AJ38" s="34"/>
      <c r="AK38" s="32"/>
      <c r="AL38" s="32"/>
      <c r="AM38" s="32"/>
      <c r="AN38" s="34"/>
      <c r="AO38" s="133"/>
    </row>
    <row r="39" spans="1:41" ht="15.75" thickTop="1">
      <c r="A39" s="22" t="s">
        <v>167</v>
      </c>
      <c r="B39" s="25">
        <f t="shared" ref="B39:B44" si="21">IF(B38&lt;&gt;0,IF(SUM(B38+1)&gt;$AE$7,0, SUM(B38+1)),0)</f>
        <v>46195</v>
      </c>
      <c r="C39" s="26"/>
      <c r="D39" s="48"/>
      <c r="E39" s="48"/>
      <c r="F39" s="48"/>
      <c r="G39" s="48"/>
      <c r="H39" s="48"/>
      <c r="I39" s="91"/>
      <c r="J39" s="51"/>
      <c r="K39" s="48"/>
      <c r="L39" s="48"/>
      <c r="M39" s="48"/>
      <c r="N39" s="48"/>
      <c r="O39" s="48"/>
      <c r="P39" s="48"/>
      <c r="Q39" s="48"/>
      <c r="R39" s="50"/>
      <c r="T39" s="56"/>
      <c r="U39" s="99"/>
      <c r="V39" s="97"/>
      <c r="Y39" s="171">
        <v>185</v>
      </c>
      <c r="Z39" s="278" t="s">
        <v>100</v>
      </c>
      <c r="AA39" s="279"/>
      <c r="AB39" s="279"/>
      <c r="AC39" s="280"/>
      <c r="AD39" s="172" t="s">
        <v>99</v>
      </c>
      <c r="AE39" s="143">
        <f>SUM(U12+U23+U34+U45+U56)</f>
        <v>0</v>
      </c>
      <c r="AF39" s="144">
        <f t="shared" si="18"/>
        <v>0</v>
      </c>
      <c r="AI39" s="35"/>
      <c r="AJ39" s="23" t="s">
        <v>224</v>
      </c>
      <c r="AK39" s="271" t="s">
        <v>159</v>
      </c>
      <c r="AL39" s="291"/>
      <c r="AM39" s="291"/>
      <c r="AN39" s="273"/>
      <c r="AO39" s="133"/>
    </row>
    <row r="40" spans="1:41" ht="15.75" thickBot="1">
      <c r="A40" s="22" t="s">
        <v>171</v>
      </c>
      <c r="B40" s="25">
        <f t="shared" si="21"/>
        <v>46196</v>
      </c>
      <c r="C40" s="26"/>
      <c r="D40" s="48"/>
      <c r="E40" s="48"/>
      <c r="F40" s="48"/>
      <c r="G40" s="48"/>
      <c r="H40" s="48"/>
      <c r="I40" s="91"/>
      <c r="J40" s="51"/>
      <c r="K40" s="48"/>
      <c r="L40" s="48"/>
      <c r="M40" s="48"/>
      <c r="N40" s="48"/>
      <c r="O40" s="48"/>
      <c r="P40" s="48"/>
      <c r="Q40" s="48"/>
      <c r="R40" s="50"/>
      <c r="T40" s="56"/>
      <c r="U40" s="99"/>
      <c r="V40" s="97"/>
      <c r="Y40" s="170">
        <v>186</v>
      </c>
      <c r="Z40" s="260" t="s">
        <v>103</v>
      </c>
      <c r="AA40" s="261"/>
      <c r="AB40" s="261"/>
      <c r="AC40" s="262"/>
      <c r="AD40" s="167" t="s">
        <v>102</v>
      </c>
      <c r="AE40" s="151">
        <f>SUM(T12+T23+T34+T45+T56)</f>
        <v>0</v>
      </c>
      <c r="AF40" s="152">
        <f t="shared" si="18"/>
        <v>0</v>
      </c>
      <c r="AI40" s="35"/>
      <c r="AJ40" s="23" t="s">
        <v>160</v>
      </c>
      <c r="AK40" s="23" t="s">
        <v>164</v>
      </c>
      <c r="AL40" s="23" t="s">
        <v>165</v>
      </c>
      <c r="AM40" s="23" t="s">
        <v>102</v>
      </c>
      <c r="AN40" s="23" t="s">
        <v>81</v>
      </c>
      <c r="AO40" s="133"/>
    </row>
    <row r="41" spans="1:41" ht="15.75" thickTop="1">
      <c r="A41" s="22" t="s">
        <v>172</v>
      </c>
      <c r="B41" s="25">
        <f t="shared" si="21"/>
        <v>46197</v>
      </c>
      <c r="C41" s="26"/>
      <c r="D41" s="48"/>
      <c r="E41" s="48"/>
      <c r="F41" s="48"/>
      <c r="G41" s="48"/>
      <c r="H41" s="48"/>
      <c r="I41" s="91"/>
      <c r="J41" s="51"/>
      <c r="K41" s="48"/>
      <c r="L41" s="48"/>
      <c r="M41" s="48"/>
      <c r="N41" s="48"/>
      <c r="O41" s="48"/>
      <c r="P41" s="48"/>
      <c r="Q41" s="48"/>
      <c r="R41" s="50"/>
      <c r="T41" s="56"/>
      <c r="U41" s="99"/>
      <c r="V41" s="97"/>
      <c r="Y41" s="171">
        <v>194</v>
      </c>
      <c r="Z41" s="278" t="s">
        <v>227</v>
      </c>
      <c r="AA41" s="279"/>
      <c r="AB41" s="279"/>
      <c r="AC41" s="280"/>
      <c r="AD41" s="172" t="s">
        <v>17</v>
      </c>
      <c r="AE41" s="143">
        <f>SUMIFS(Q:Q,R:R,"SALB",B:B,"&lt;&gt;0")</f>
        <v>0</v>
      </c>
      <c r="AF41" s="144">
        <f t="shared" si="18"/>
        <v>0</v>
      </c>
      <c r="AI41" s="35"/>
      <c r="AJ41" s="22" t="s">
        <v>166</v>
      </c>
      <c r="AK41" s="27">
        <f t="shared" ref="AK41:AK47" si="22">I38</f>
        <v>0</v>
      </c>
      <c r="AL41" s="27">
        <f t="shared" ref="AL41:AL47" si="23">K38</f>
        <v>0</v>
      </c>
      <c r="AM41" s="27">
        <f t="shared" ref="AM41:AM47" si="24">IF($U$12&gt;0,T38,0)</f>
        <v>0</v>
      </c>
      <c r="AN41" s="27">
        <f t="shared" ref="AN41:AN47" si="25">IF(E38&gt;8,8,E38)</f>
        <v>0</v>
      </c>
      <c r="AO41" s="133"/>
    </row>
    <row r="42" spans="1:41" ht="15">
      <c r="A42" s="22" t="s">
        <v>173</v>
      </c>
      <c r="B42" s="25">
        <f t="shared" si="21"/>
        <v>46198</v>
      </c>
      <c r="C42" s="26"/>
      <c r="D42" s="48"/>
      <c r="E42" s="48"/>
      <c r="F42" s="48"/>
      <c r="G42" s="48"/>
      <c r="H42" s="48"/>
      <c r="I42" s="91"/>
      <c r="J42" s="51"/>
      <c r="K42" s="48"/>
      <c r="L42" s="48"/>
      <c r="M42" s="48"/>
      <c r="N42" s="48"/>
      <c r="O42" s="48"/>
      <c r="P42" s="48"/>
      <c r="Q42" s="48"/>
      <c r="R42" s="50"/>
      <c r="T42" s="56"/>
      <c r="U42" s="99"/>
      <c r="V42" s="97"/>
      <c r="Y42" s="145">
        <v>195</v>
      </c>
      <c r="Z42" s="292" t="s">
        <v>123</v>
      </c>
      <c r="AA42" s="293"/>
      <c r="AB42" s="293"/>
      <c r="AC42" s="294"/>
      <c r="AD42" s="169" t="s">
        <v>122</v>
      </c>
      <c r="AE42" s="147">
        <f>SUM(O12,O23,O34,O45,O56)</f>
        <v>0</v>
      </c>
      <c r="AF42" s="148">
        <f t="shared" si="18"/>
        <v>0</v>
      </c>
      <c r="AI42" s="35"/>
      <c r="AJ42" s="22" t="s">
        <v>167</v>
      </c>
      <c r="AK42" s="27">
        <f t="shared" si="22"/>
        <v>0</v>
      </c>
      <c r="AL42" s="27">
        <f t="shared" si="23"/>
        <v>0</v>
      </c>
      <c r="AM42" s="27">
        <f t="shared" si="24"/>
        <v>0</v>
      </c>
      <c r="AN42" s="27">
        <f t="shared" si="25"/>
        <v>0</v>
      </c>
      <c r="AO42" s="133"/>
    </row>
    <row r="43" spans="1:41" ht="15">
      <c r="A43" s="22" t="s">
        <v>175</v>
      </c>
      <c r="B43" s="25">
        <f t="shared" si="21"/>
        <v>46199</v>
      </c>
      <c r="C43" s="26"/>
      <c r="D43" s="48"/>
      <c r="E43" s="48"/>
      <c r="F43" s="48"/>
      <c r="G43" s="48"/>
      <c r="H43" s="48"/>
      <c r="I43" s="91"/>
      <c r="J43" s="51"/>
      <c r="K43" s="48"/>
      <c r="L43" s="48"/>
      <c r="M43" s="48"/>
      <c r="N43" s="48"/>
      <c r="O43" s="48"/>
      <c r="P43" s="48"/>
      <c r="Q43" s="48"/>
      <c r="R43" s="50"/>
      <c r="T43" s="56"/>
      <c r="U43" s="99"/>
      <c r="V43" s="97"/>
      <c r="Y43" s="168">
        <v>196</v>
      </c>
      <c r="Z43" s="292" t="s">
        <v>16</v>
      </c>
      <c r="AA43" s="293"/>
      <c r="AB43" s="293"/>
      <c r="AC43" s="294"/>
      <c r="AD43" s="169" t="s">
        <v>15</v>
      </c>
      <c r="AE43" s="147">
        <f>SUMIFS(Q:Q,R:R,"AL",B:B,"&lt;&gt;0")</f>
        <v>0</v>
      </c>
      <c r="AF43" s="148">
        <f t="shared" si="18"/>
        <v>0</v>
      </c>
      <c r="AI43" s="35"/>
      <c r="AJ43" s="22" t="s">
        <v>171</v>
      </c>
      <c r="AK43" s="27">
        <f t="shared" si="22"/>
        <v>0</v>
      </c>
      <c r="AL43" s="27">
        <f t="shared" si="23"/>
        <v>0</v>
      </c>
      <c r="AM43" s="27">
        <f t="shared" si="24"/>
        <v>0</v>
      </c>
      <c r="AN43" s="27">
        <f t="shared" si="25"/>
        <v>0</v>
      </c>
      <c r="AO43" s="133"/>
    </row>
    <row r="44" spans="1:41" ht="15">
      <c r="A44" s="22" t="s">
        <v>178</v>
      </c>
      <c r="B44" s="25">
        <f t="shared" si="21"/>
        <v>46200</v>
      </c>
      <c r="C44" s="26"/>
      <c r="D44" s="48"/>
      <c r="E44" s="48"/>
      <c r="F44" s="48"/>
      <c r="G44" s="48"/>
      <c r="H44" s="48"/>
      <c r="I44" s="91"/>
      <c r="J44" s="51"/>
      <c r="K44" s="48"/>
      <c r="L44" s="48"/>
      <c r="M44" s="48"/>
      <c r="N44" s="48"/>
      <c r="O44" s="48"/>
      <c r="P44" s="48"/>
      <c r="Q44" s="48"/>
      <c r="R44" s="50"/>
      <c r="T44" s="56"/>
      <c r="U44" s="99"/>
      <c r="V44" s="97"/>
      <c r="Y44" s="168">
        <v>197</v>
      </c>
      <c r="Z44" s="292" t="s">
        <v>228</v>
      </c>
      <c r="AA44" s="293"/>
      <c r="AB44" s="293"/>
      <c r="AC44" s="294"/>
      <c r="AD44" s="169" t="s">
        <v>7</v>
      </c>
      <c r="AE44" s="147">
        <f>SUMIFS(Q:Q,R:R,"DR",B:B,"&lt;&gt;0")</f>
        <v>0</v>
      </c>
      <c r="AF44" s="148">
        <f t="shared" si="18"/>
        <v>0</v>
      </c>
      <c r="AI44" s="35"/>
      <c r="AJ44" s="22" t="s">
        <v>172</v>
      </c>
      <c r="AK44" s="27">
        <f t="shared" si="22"/>
        <v>0</v>
      </c>
      <c r="AL44" s="27">
        <f t="shared" si="23"/>
        <v>0</v>
      </c>
      <c r="AM44" s="27">
        <f t="shared" si="24"/>
        <v>0</v>
      </c>
      <c r="AN44" s="27">
        <f t="shared" si="25"/>
        <v>0</v>
      </c>
      <c r="AO44" s="133"/>
    </row>
    <row r="45" spans="1:41" ht="15">
      <c r="A45" s="30" t="s">
        <v>181</v>
      </c>
      <c r="B45" s="21"/>
      <c r="C45" s="29">
        <f>SUMIF($B38:$B44,"&lt;&gt;0",C38:C44)</f>
        <v>0</v>
      </c>
      <c r="D45" s="29">
        <f t="shared" ref="D45:Q45" si="26">SUMIF($B38:$B44,"&lt;&gt;0",D38:D44)</f>
        <v>0</v>
      </c>
      <c r="E45" s="29">
        <f t="shared" si="26"/>
        <v>0</v>
      </c>
      <c r="F45" s="29">
        <f t="shared" si="26"/>
        <v>0</v>
      </c>
      <c r="G45" s="29"/>
      <c r="H45" s="29"/>
      <c r="I45" s="47">
        <f t="shared" si="26"/>
        <v>0</v>
      </c>
      <c r="J45" s="47">
        <f t="shared" si="26"/>
        <v>0</v>
      </c>
      <c r="K45" s="29">
        <f t="shared" si="26"/>
        <v>0</v>
      </c>
      <c r="L45" s="29">
        <f t="shared" si="26"/>
        <v>0</v>
      </c>
      <c r="M45" s="29">
        <f t="shared" si="26"/>
        <v>0</v>
      </c>
      <c r="N45" s="29">
        <f t="shared" si="26"/>
        <v>0</v>
      </c>
      <c r="O45" s="29">
        <f t="shared" si="26"/>
        <v>0</v>
      </c>
      <c r="P45" s="29">
        <f t="shared" si="26"/>
        <v>0</v>
      </c>
      <c r="Q45" s="29">
        <f t="shared" si="26"/>
        <v>0</v>
      </c>
      <c r="R45" s="29"/>
      <c r="T45" s="57">
        <f>SUMIF($B38:$B44,"&lt;&gt;0",T38:T44)</f>
        <v>0</v>
      </c>
      <c r="U45" s="100">
        <f>SUMIF($B38:$B44,"&lt;&gt;0",U38:U44)</f>
        <v>0</v>
      </c>
      <c r="V45" s="100">
        <f>SUMIF($B38:$B44,"&lt;&gt;0",V38:V44)</f>
        <v>0</v>
      </c>
      <c r="Y45" s="188">
        <v>198</v>
      </c>
      <c r="Z45" s="292" t="s">
        <v>229</v>
      </c>
      <c r="AA45" s="293"/>
      <c r="AB45" s="293"/>
      <c r="AC45" s="294"/>
      <c r="AD45" s="189" t="s">
        <v>21</v>
      </c>
      <c r="AE45" s="147">
        <f>SUMIFS(Q:Q,R:R,"POBS",B:B,"&lt;&gt;0")</f>
        <v>0</v>
      </c>
      <c r="AF45" s="148">
        <f t="shared" si="18"/>
        <v>0</v>
      </c>
      <c r="AI45" s="35"/>
      <c r="AJ45" s="22" t="s">
        <v>173</v>
      </c>
      <c r="AK45" s="27">
        <f t="shared" si="22"/>
        <v>0</v>
      </c>
      <c r="AL45" s="27">
        <f t="shared" si="23"/>
        <v>0</v>
      </c>
      <c r="AM45" s="27">
        <f t="shared" si="24"/>
        <v>0</v>
      </c>
      <c r="AN45" s="27">
        <f t="shared" si="25"/>
        <v>0</v>
      </c>
      <c r="AO45" s="133"/>
    </row>
    <row r="46" spans="1:41" ht="15.75" thickBot="1">
      <c r="Y46" s="170">
        <v>199</v>
      </c>
      <c r="Z46" s="260" t="s">
        <v>230</v>
      </c>
      <c r="AA46" s="261"/>
      <c r="AB46" s="261"/>
      <c r="AC46" s="262"/>
      <c r="AD46" s="167" t="s">
        <v>119</v>
      </c>
      <c r="AE46" s="151">
        <f>SUM(N12,N23,N34,N45,N56)</f>
        <v>0</v>
      </c>
      <c r="AF46" s="152">
        <f t="shared" si="18"/>
        <v>0</v>
      </c>
      <c r="AI46" s="35"/>
      <c r="AJ46" s="22" t="s">
        <v>175</v>
      </c>
      <c r="AK46" s="27">
        <f t="shared" si="22"/>
        <v>0</v>
      </c>
      <c r="AL46" s="27">
        <f t="shared" si="23"/>
        <v>0</v>
      </c>
      <c r="AM46" s="27">
        <f t="shared" si="24"/>
        <v>0</v>
      </c>
      <c r="AN46" s="27">
        <f t="shared" si="25"/>
        <v>0</v>
      </c>
      <c r="AO46" s="133"/>
    </row>
    <row r="47" spans="1:41" ht="15.75" thickTop="1">
      <c r="A47" s="331"/>
      <c r="B47" s="331"/>
      <c r="C47" s="332"/>
      <c r="D47" s="332"/>
      <c r="E47" s="332"/>
      <c r="F47" s="332"/>
      <c r="G47" s="332"/>
      <c r="H47" s="332"/>
      <c r="I47" s="332"/>
      <c r="J47" s="332"/>
      <c r="K47" s="332"/>
      <c r="L47" s="332"/>
      <c r="M47" s="332"/>
      <c r="N47" s="332"/>
      <c r="O47" s="332"/>
      <c r="P47" s="332"/>
      <c r="Q47" s="332"/>
      <c r="R47" s="332"/>
      <c r="T47" s="332"/>
      <c r="U47" s="332"/>
      <c r="V47" s="332"/>
      <c r="Y47" s="185" t="s">
        <v>231</v>
      </c>
      <c r="Z47" s="278" t="s">
        <v>129</v>
      </c>
      <c r="AA47" s="279"/>
      <c r="AB47" s="279"/>
      <c r="AC47" s="280"/>
      <c r="AD47" s="173" t="s">
        <v>3</v>
      </c>
      <c r="AE47" s="174">
        <f>SUMIFS(Q:Q,R:R,"LW",B:B,"&lt;&gt;0")</f>
        <v>0</v>
      </c>
      <c r="AF47" s="175">
        <f t="shared" si="18"/>
        <v>0</v>
      </c>
      <c r="AI47" s="35"/>
      <c r="AJ47" s="22" t="s">
        <v>178</v>
      </c>
      <c r="AK47" s="27">
        <f t="shared" si="22"/>
        <v>0</v>
      </c>
      <c r="AL47" s="27">
        <f t="shared" si="23"/>
        <v>0</v>
      </c>
      <c r="AM47" s="27">
        <f t="shared" si="24"/>
        <v>0</v>
      </c>
      <c r="AN47" s="27">
        <f t="shared" si="25"/>
        <v>0</v>
      </c>
      <c r="AO47" s="133"/>
    </row>
    <row r="48" spans="1:41" ht="15.75" thickBot="1">
      <c r="A48" s="183"/>
      <c r="B48" s="180"/>
      <c r="C48" s="183"/>
      <c r="D48" s="183"/>
      <c r="E48" s="183"/>
      <c r="F48" s="183"/>
      <c r="G48" s="330"/>
      <c r="H48" s="330"/>
      <c r="I48" s="181"/>
      <c r="J48" s="181"/>
      <c r="K48" s="183"/>
      <c r="L48" s="183"/>
      <c r="M48" s="183"/>
      <c r="N48" s="183"/>
      <c r="O48" s="183"/>
      <c r="P48" s="183"/>
      <c r="Q48" s="330"/>
      <c r="R48" s="330"/>
      <c r="S48" s="1"/>
      <c r="T48" s="183"/>
      <c r="U48" s="183"/>
      <c r="V48" s="183"/>
      <c r="Y48" s="186" t="s">
        <v>232</v>
      </c>
      <c r="Z48" s="260" t="s">
        <v>106</v>
      </c>
      <c r="AA48" s="261"/>
      <c r="AB48" s="261"/>
      <c r="AC48" s="262"/>
      <c r="AD48" s="167" t="s">
        <v>105</v>
      </c>
      <c r="AE48" s="176">
        <f>SUM(V12+V23+V34+V45+V56)</f>
        <v>0</v>
      </c>
      <c r="AF48" s="152">
        <f t="shared" si="18"/>
        <v>0</v>
      </c>
      <c r="AI48" s="35"/>
      <c r="AJ48" s="22" t="s">
        <v>181</v>
      </c>
      <c r="AK48" s="94">
        <f>SUM(AK41:AK47)</f>
        <v>0</v>
      </c>
      <c r="AL48" s="94">
        <f t="shared" ref="AL48:AN48" si="27">SUM(AL41:AL47)</f>
        <v>0</v>
      </c>
      <c r="AM48" s="94">
        <f t="shared" si="27"/>
        <v>0</v>
      </c>
      <c r="AN48" s="94">
        <f t="shared" si="27"/>
        <v>0</v>
      </c>
      <c r="AO48" s="133"/>
    </row>
    <row r="49" spans="1:41" ht="14.25" thickTop="1" thickBot="1">
      <c r="A49" s="1"/>
      <c r="B49" s="83"/>
      <c r="C49" s="95"/>
      <c r="D49" s="95"/>
      <c r="E49" s="95"/>
      <c r="F49" s="95"/>
      <c r="G49" s="95"/>
      <c r="H49" s="95"/>
      <c r="I49" s="95"/>
      <c r="J49" s="95"/>
      <c r="K49" s="95"/>
      <c r="L49" s="95"/>
      <c r="M49" s="95"/>
      <c r="N49" s="95"/>
      <c r="O49" s="95"/>
      <c r="P49" s="95"/>
      <c r="Q49" s="95"/>
      <c r="R49" s="96"/>
      <c r="T49" s="95"/>
      <c r="U49" s="95"/>
      <c r="V49" s="95"/>
      <c r="Y49" s="5"/>
      <c r="Z49" s="263"/>
      <c r="AA49" s="263"/>
      <c r="AE49" s="90">
        <f>SUM(AE18:AE48)</f>
        <v>0</v>
      </c>
      <c r="AF49" s="44">
        <f>SUM(AF18:AF48)</f>
        <v>0</v>
      </c>
      <c r="AI49" s="35"/>
      <c r="AJ49" s="34"/>
      <c r="AK49" s="34"/>
      <c r="AL49" s="34"/>
      <c r="AM49" s="34"/>
      <c r="AN49" s="34"/>
      <c r="AO49" s="133"/>
    </row>
    <row r="50" spans="1:41" ht="13.5" thickTop="1">
      <c r="A50" s="1"/>
      <c r="B50" s="83"/>
      <c r="C50" s="95"/>
      <c r="D50" s="95"/>
      <c r="E50" s="95"/>
      <c r="F50" s="95"/>
      <c r="G50" s="95"/>
      <c r="H50" s="95"/>
      <c r="I50" s="95"/>
      <c r="J50" s="95"/>
      <c r="K50" s="95"/>
      <c r="L50" s="95"/>
      <c r="M50" s="95"/>
      <c r="N50" s="95"/>
      <c r="O50" s="95"/>
      <c r="P50" s="95"/>
      <c r="Q50" s="95"/>
      <c r="R50" s="96"/>
      <c r="T50" s="95"/>
      <c r="U50" s="95"/>
      <c r="V50" s="95"/>
      <c r="Y50" s="264" t="s">
        <v>233</v>
      </c>
      <c r="Z50" s="264"/>
      <c r="AA50" s="264"/>
      <c r="AB50" s="264"/>
      <c r="AC50" s="264"/>
      <c r="AD50" s="264"/>
      <c r="AE50" s="264"/>
      <c r="AF50" s="264"/>
      <c r="AI50" s="35"/>
      <c r="AJ50" s="34"/>
      <c r="AK50" s="34"/>
      <c r="AL50" s="34"/>
      <c r="AM50" s="34"/>
      <c r="AN50" s="34"/>
      <c r="AO50" s="133"/>
    </row>
    <row r="51" spans="1:41" ht="13.5" thickBot="1">
      <c r="A51" s="1"/>
      <c r="B51" s="83"/>
      <c r="C51" s="95"/>
      <c r="D51" s="95"/>
      <c r="E51" s="95"/>
      <c r="F51" s="95"/>
      <c r="G51" s="95"/>
      <c r="H51" s="95"/>
      <c r="I51" s="95"/>
      <c r="J51" s="95"/>
      <c r="K51" s="95"/>
      <c r="L51" s="95"/>
      <c r="M51" s="95"/>
      <c r="N51" s="95"/>
      <c r="O51" s="95"/>
      <c r="P51" s="95"/>
      <c r="Q51" s="95"/>
      <c r="R51" s="96"/>
      <c r="T51" s="95"/>
      <c r="U51" s="95"/>
      <c r="V51" s="95"/>
      <c r="AI51" s="35"/>
      <c r="AJ51" s="23" t="s">
        <v>234</v>
      </c>
      <c r="AK51" s="271" t="s">
        <v>159</v>
      </c>
      <c r="AL51" s="291"/>
      <c r="AM51" s="291"/>
      <c r="AN51" s="273"/>
      <c r="AO51" s="133"/>
    </row>
    <row r="52" spans="1:41" ht="13.5" thickTop="1">
      <c r="A52" s="1"/>
      <c r="B52" s="83"/>
      <c r="C52" s="95"/>
      <c r="D52" s="95"/>
      <c r="E52" s="95"/>
      <c r="F52" s="95"/>
      <c r="G52" s="95"/>
      <c r="H52" s="95"/>
      <c r="I52" s="95"/>
      <c r="J52" s="95"/>
      <c r="K52" s="95"/>
      <c r="L52" s="95"/>
      <c r="M52" s="95"/>
      <c r="N52" s="95"/>
      <c r="O52" s="95"/>
      <c r="P52" s="95"/>
      <c r="Q52" s="95"/>
      <c r="R52" s="96"/>
      <c r="T52" s="95"/>
      <c r="U52" s="95"/>
      <c r="V52" s="95"/>
      <c r="X52" s="81"/>
      <c r="Y52" s="8"/>
      <c r="Z52" s="8"/>
      <c r="AA52" s="8"/>
      <c r="AB52" s="8"/>
      <c r="AC52" s="8"/>
      <c r="AD52" s="8"/>
      <c r="AE52" s="8"/>
      <c r="AF52" s="8"/>
      <c r="AG52" s="9"/>
      <c r="AI52" s="35"/>
      <c r="AJ52" s="23" t="s">
        <v>160</v>
      </c>
      <c r="AK52" s="23" t="s">
        <v>164</v>
      </c>
      <c r="AL52" s="23" t="s">
        <v>165</v>
      </c>
      <c r="AM52" s="23" t="s">
        <v>102</v>
      </c>
      <c r="AN52" s="23" t="s">
        <v>81</v>
      </c>
      <c r="AO52" s="133"/>
    </row>
    <row r="53" spans="1:41" ht="12.75" customHeight="1">
      <c r="A53" s="1"/>
      <c r="B53" s="83"/>
      <c r="C53" s="95"/>
      <c r="D53" s="95"/>
      <c r="E53" s="95"/>
      <c r="F53" s="95"/>
      <c r="G53" s="95"/>
      <c r="H53" s="95"/>
      <c r="I53" s="95"/>
      <c r="J53" s="95"/>
      <c r="K53" s="95"/>
      <c r="L53" s="95"/>
      <c r="M53" s="95"/>
      <c r="N53" s="95"/>
      <c r="O53" s="95"/>
      <c r="P53" s="95"/>
      <c r="Q53" s="95"/>
      <c r="R53" s="96"/>
      <c r="T53" s="95"/>
      <c r="U53" s="95"/>
      <c r="V53" s="95"/>
      <c r="X53" s="10"/>
      <c r="Y53" s="265"/>
      <c r="Z53" s="265"/>
      <c r="AA53" s="265"/>
      <c r="AB53" s="265"/>
      <c r="AC53" s="265"/>
      <c r="AD53" s="265"/>
      <c r="AE53" s="265"/>
      <c r="AF53" s="265"/>
      <c r="AG53" s="11"/>
      <c r="AI53" s="35"/>
      <c r="AJ53" s="22" t="s">
        <v>166</v>
      </c>
      <c r="AK53" s="27">
        <f t="shared" ref="AK53:AK59" si="28">I49</f>
        <v>0</v>
      </c>
      <c r="AL53" s="27">
        <f t="shared" ref="AL53:AL59" si="29">K49</f>
        <v>0</v>
      </c>
      <c r="AM53" s="27">
        <f t="shared" ref="AM53:AM59" si="30">IF($U$12&gt;0,T49,0)</f>
        <v>0</v>
      </c>
      <c r="AN53" s="27">
        <f t="shared" ref="AN53:AN59" si="31">IF(E49&gt;8,8,E49)</f>
        <v>0</v>
      </c>
      <c r="AO53" s="133"/>
    </row>
    <row r="54" spans="1:41" ht="12.75" customHeight="1">
      <c r="A54" s="1"/>
      <c r="B54" s="83"/>
      <c r="C54" s="95"/>
      <c r="D54" s="95"/>
      <c r="E54" s="95"/>
      <c r="F54" s="95"/>
      <c r="G54" s="95"/>
      <c r="H54" s="95"/>
      <c r="I54" s="95"/>
      <c r="J54" s="95"/>
      <c r="K54" s="95"/>
      <c r="L54" s="95"/>
      <c r="M54" s="95"/>
      <c r="N54" s="95"/>
      <c r="O54" s="95"/>
      <c r="P54" s="95"/>
      <c r="Q54" s="95"/>
      <c r="R54" s="96"/>
      <c r="T54" s="95"/>
      <c r="U54" s="95"/>
      <c r="V54" s="95"/>
      <c r="X54" s="10"/>
      <c r="Y54" s="2" t="s">
        <v>235</v>
      </c>
      <c r="AE54" s="2" t="s">
        <v>161</v>
      </c>
      <c r="AG54" s="11"/>
      <c r="AI54" s="35"/>
      <c r="AJ54" s="22" t="s">
        <v>167</v>
      </c>
      <c r="AK54" s="27">
        <f t="shared" si="28"/>
        <v>0</v>
      </c>
      <c r="AL54" s="27">
        <f t="shared" si="29"/>
        <v>0</v>
      </c>
      <c r="AM54" s="27">
        <f t="shared" si="30"/>
        <v>0</v>
      </c>
      <c r="AN54" s="27">
        <f t="shared" si="31"/>
        <v>0</v>
      </c>
      <c r="AO54" s="133"/>
    </row>
    <row r="55" spans="1:41" ht="12.75" customHeight="1">
      <c r="A55" s="1"/>
      <c r="B55" s="83"/>
      <c r="C55" s="95"/>
      <c r="D55" s="95"/>
      <c r="E55" s="95"/>
      <c r="F55" s="95"/>
      <c r="G55" s="95"/>
      <c r="H55" s="95"/>
      <c r="I55" s="95"/>
      <c r="J55" s="95"/>
      <c r="K55" s="95"/>
      <c r="L55" s="95"/>
      <c r="M55" s="95"/>
      <c r="N55" s="95"/>
      <c r="O55" s="95"/>
      <c r="P55" s="95"/>
      <c r="Q55" s="95"/>
      <c r="R55" s="96"/>
      <c r="T55" s="95"/>
      <c r="U55" s="95"/>
      <c r="V55" s="95"/>
      <c r="X55" s="10"/>
      <c r="Y55" s="266" t="s">
        <v>236</v>
      </c>
      <c r="Z55" s="266"/>
      <c r="AA55" s="266"/>
      <c r="AB55" s="266"/>
      <c r="AC55" s="266"/>
      <c r="AD55" s="266"/>
      <c r="AE55" s="266"/>
      <c r="AF55" s="266"/>
      <c r="AG55" s="11"/>
      <c r="AI55" s="35"/>
      <c r="AJ55" s="22" t="s">
        <v>171</v>
      </c>
      <c r="AK55" s="27">
        <f t="shared" si="28"/>
        <v>0</v>
      </c>
      <c r="AL55" s="27">
        <f t="shared" si="29"/>
        <v>0</v>
      </c>
      <c r="AM55" s="27">
        <f t="shared" si="30"/>
        <v>0</v>
      </c>
      <c r="AN55" s="27">
        <f t="shared" si="31"/>
        <v>0</v>
      </c>
      <c r="AO55" s="133"/>
    </row>
    <row r="56" spans="1:41">
      <c r="A56" s="182"/>
      <c r="B56" s="4"/>
      <c r="C56" s="95"/>
      <c r="D56" s="95"/>
      <c r="E56" s="95"/>
      <c r="F56" s="95"/>
      <c r="G56" s="95"/>
      <c r="H56" s="95"/>
      <c r="I56" s="95"/>
      <c r="J56" s="95"/>
      <c r="K56" s="95"/>
      <c r="L56" s="95"/>
      <c r="M56" s="95"/>
      <c r="N56" s="95"/>
      <c r="O56" s="95"/>
      <c r="P56" s="95"/>
      <c r="Q56" s="95"/>
      <c r="R56" s="96"/>
      <c r="T56" s="95"/>
      <c r="U56" s="95"/>
      <c r="V56" s="95"/>
      <c r="X56" s="10"/>
      <c r="Y56" s="266"/>
      <c r="Z56" s="266"/>
      <c r="AA56" s="266"/>
      <c r="AB56" s="266"/>
      <c r="AC56" s="266"/>
      <c r="AD56" s="266"/>
      <c r="AE56" s="266"/>
      <c r="AF56" s="266"/>
      <c r="AG56" s="11"/>
      <c r="AI56" s="35"/>
      <c r="AJ56" s="22" t="s">
        <v>172</v>
      </c>
      <c r="AK56" s="27">
        <f t="shared" si="28"/>
        <v>0</v>
      </c>
      <c r="AL56" s="27">
        <f t="shared" si="29"/>
        <v>0</v>
      </c>
      <c r="AM56" s="27">
        <f t="shared" si="30"/>
        <v>0</v>
      </c>
      <c r="AN56" s="27">
        <f t="shared" si="31"/>
        <v>0</v>
      </c>
      <c r="AO56" s="133"/>
    </row>
    <row r="57" spans="1:41">
      <c r="X57" s="10"/>
      <c r="AG57" s="11"/>
      <c r="AI57" s="35"/>
      <c r="AJ57" s="22" t="s">
        <v>173</v>
      </c>
      <c r="AK57" s="27">
        <f t="shared" si="28"/>
        <v>0</v>
      </c>
      <c r="AL57" s="27">
        <f t="shared" si="29"/>
        <v>0</v>
      </c>
      <c r="AM57" s="27">
        <f t="shared" si="30"/>
        <v>0</v>
      </c>
      <c r="AN57" s="27">
        <f t="shared" si="31"/>
        <v>0</v>
      </c>
      <c r="AO57" s="133"/>
    </row>
    <row r="58" spans="1:41">
      <c r="A58" s="281" t="s">
        <v>237</v>
      </c>
      <c r="B58" s="281"/>
      <c r="C58" s="281"/>
      <c r="D58" s="281"/>
      <c r="E58" s="281"/>
      <c r="F58" s="281"/>
      <c r="G58" s="281"/>
      <c r="H58" s="281"/>
      <c r="I58" s="281"/>
      <c r="J58" s="281"/>
      <c r="K58" s="281"/>
      <c r="L58" s="281"/>
      <c r="M58" s="281"/>
      <c r="N58" s="281"/>
      <c r="O58" s="281"/>
      <c r="P58" s="281"/>
      <c r="Q58" s="281"/>
      <c r="R58" s="281"/>
      <c r="X58" s="10"/>
      <c r="Y58" s="267"/>
      <c r="Z58" s="267"/>
      <c r="AA58" s="267"/>
      <c r="AB58" s="267"/>
      <c r="AC58" s="267"/>
      <c r="AD58" s="267"/>
      <c r="AE58" s="265"/>
      <c r="AF58" s="265"/>
      <c r="AG58" s="11"/>
      <c r="AI58" s="35"/>
      <c r="AJ58" s="22" t="s">
        <v>175</v>
      </c>
      <c r="AK58" s="27">
        <f t="shared" si="28"/>
        <v>0</v>
      </c>
      <c r="AL58" s="27">
        <f t="shared" si="29"/>
        <v>0</v>
      </c>
      <c r="AM58" s="27">
        <f t="shared" si="30"/>
        <v>0</v>
      </c>
      <c r="AN58" s="27">
        <f t="shared" si="31"/>
        <v>0</v>
      </c>
      <c r="AO58" s="133"/>
    </row>
    <row r="59" spans="1:41">
      <c r="A59" s="274" t="s">
        <v>239</v>
      </c>
      <c r="B59" s="274"/>
      <c r="C59" s="274"/>
      <c r="D59" s="274"/>
      <c r="E59" s="274"/>
      <c r="F59" s="274"/>
      <c r="G59" s="274"/>
      <c r="H59" s="274"/>
      <c r="I59" s="274"/>
      <c r="J59" s="274"/>
      <c r="K59" s="274"/>
      <c r="L59" s="274"/>
      <c r="M59" s="274"/>
      <c r="N59" s="274"/>
      <c r="O59" s="274"/>
      <c r="P59" s="274"/>
      <c r="Q59" s="274"/>
      <c r="R59" s="274"/>
      <c r="X59" s="10"/>
      <c r="Y59" s="1" t="s">
        <v>238</v>
      </c>
      <c r="Z59" s="1"/>
      <c r="AA59" s="1"/>
      <c r="AB59" s="1"/>
      <c r="AC59" s="1"/>
      <c r="AD59" s="1"/>
      <c r="AE59" s="2" t="s">
        <v>161</v>
      </c>
      <c r="AG59" s="11"/>
      <c r="AI59" s="35"/>
      <c r="AJ59" s="22" t="s">
        <v>178</v>
      </c>
      <c r="AK59" s="27">
        <f t="shared" si="28"/>
        <v>0</v>
      </c>
      <c r="AL59" s="27">
        <f t="shared" si="29"/>
        <v>0</v>
      </c>
      <c r="AM59" s="27">
        <f t="shared" si="30"/>
        <v>0</v>
      </c>
      <c r="AN59" s="27">
        <f t="shared" si="31"/>
        <v>0</v>
      </c>
      <c r="AO59" s="133"/>
    </row>
    <row r="60" spans="1:41" ht="13.5" thickBot="1">
      <c r="A60" s="15"/>
      <c r="B60" s="2" t="s">
        <v>240</v>
      </c>
      <c r="E60" s="52"/>
      <c r="F60" s="80" t="s">
        <v>241</v>
      </c>
      <c r="G60" s="52"/>
      <c r="H60" s="52"/>
      <c r="I60" s="52"/>
      <c r="J60" s="52"/>
      <c r="X60" s="12"/>
      <c r="Y60" s="13"/>
      <c r="Z60" s="13"/>
      <c r="AA60" s="13"/>
      <c r="AB60" s="13"/>
      <c r="AC60" s="13"/>
      <c r="AD60" s="13"/>
      <c r="AE60" s="13"/>
      <c r="AF60" s="13"/>
      <c r="AG60" s="14"/>
      <c r="AI60" s="35"/>
      <c r="AJ60" s="22" t="s">
        <v>181</v>
      </c>
      <c r="AK60" s="94">
        <f>SUM(AK53:AK59)</f>
        <v>0</v>
      </c>
      <c r="AL60" s="94">
        <f t="shared" ref="AL60:AN60" si="32">SUM(AL53:AL59)</f>
        <v>0</v>
      </c>
      <c r="AM60" s="94">
        <f t="shared" si="32"/>
        <v>0</v>
      </c>
      <c r="AN60" s="94">
        <f t="shared" si="32"/>
        <v>0</v>
      </c>
      <c r="AO60" s="133"/>
    </row>
    <row r="61" spans="1:41" ht="13.5" thickTop="1">
      <c r="AI61" s="35"/>
      <c r="AJ61" s="34"/>
      <c r="AK61" s="34"/>
      <c r="AL61" s="34"/>
      <c r="AM61" s="34"/>
      <c r="AN61" s="34"/>
      <c r="AO61" s="133"/>
    </row>
    <row r="62" spans="1:41" ht="12.75" customHeight="1">
      <c r="C62" s="275" t="s">
        <v>242</v>
      </c>
      <c r="D62" s="275"/>
      <c r="E62" s="275"/>
      <c r="F62" s="275"/>
      <c r="G62" s="275"/>
      <c r="H62" s="275"/>
      <c r="I62" s="275"/>
      <c r="J62" s="275"/>
      <c r="K62" s="275"/>
      <c r="L62" s="275"/>
      <c r="M62" s="275"/>
      <c r="N62" s="276"/>
      <c r="AI62" s="39"/>
      <c r="AJ62" s="40"/>
      <c r="AK62" s="40"/>
      <c r="AL62" s="40"/>
      <c r="AM62" s="40"/>
      <c r="AN62" s="40"/>
      <c r="AO62" s="134"/>
    </row>
    <row r="63" spans="1:41" ht="12.75" customHeight="1">
      <c r="C63" s="275"/>
      <c r="D63" s="275"/>
      <c r="E63" s="275"/>
      <c r="F63" s="275"/>
      <c r="G63" s="275"/>
      <c r="H63" s="275"/>
      <c r="I63" s="275"/>
      <c r="J63" s="275"/>
      <c r="K63" s="275"/>
      <c r="L63" s="275"/>
      <c r="M63" s="275"/>
      <c r="N63" s="277"/>
    </row>
  </sheetData>
  <sheetProtection sheet="1" formatColumns="0" selectLockedCells="1"/>
  <protectedRanges>
    <protectedRange sqref="C5:C11 C16:C22 C27:C33 C38:C44" name="Range1_2"/>
    <protectedRange sqref="Y3 Y5 AD3 AB7 AE7 AD5:AF5" name="Range1_1_1"/>
    <protectedRange sqref="AG10" name="Range1_2_1_1"/>
    <protectedRange sqref="AB10" name="Range1_3_2_1"/>
    <protectedRange sqref="C49:C55" name="Range1_3"/>
    <protectedRange sqref="AE24" name="Range1_3_1_1_1_1_1"/>
  </protectedRanges>
  <mergeCells count="107">
    <mergeCell ref="Y2:AB2"/>
    <mergeCell ref="AD2:AF2"/>
    <mergeCell ref="Y5:AB5"/>
    <mergeCell ref="Y6:Z6"/>
    <mergeCell ref="AB6:AC6"/>
    <mergeCell ref="AE6:AF6"/>
    <mergeCell ref="Y7:Z7"/>
    <mergeCell ref="AB7:AC7"/>
    <mergeCell ref="AE7:AF7"/>
    <mergeCell ref="AD3:AF3"/>
    <mergeCell ref="AD9:AF9"/>
    <mergeCell ref="Y10:AA10"/>
    <mergeCell ref="AD10:AE10"/>
    <mergeCell ref="Y11:AA11"/>
    <mergeCell ref="AD11:AE11"/>
    <mergeCell ref="Y12:AA12"/>
    <mergeCell ref="AD12:AE12"/>
    <mergeCell ref="Y13:AA13"/>
    <mergeCell ref="AD13:AE13"/>
    <mergeCell ref="AK15:AN15"/>
    <mergeCell ref="Y16:AF16"/>
    <mergeCell ref="Z18:AC18"/>
    <mergeCell ref="Z19:AC19"/>
    <mergeCell ref="Z20:AC20"/>
    <mergeCell ref="Z21:AC21"/>
    <mergeCell ref="Z22:AC22"/>
    <mergeCell ref="Z23:AC23"/>
    <mergeCell ref="Z24:AC24"/>
    <mergeCell ref="AK3:AN3"/>
    <mergeCell ref="G4:H4"/>
    <mergeCell ref="Q4:R4"/>
    <mergeCell ref="Y4:AB4"/>
    <mergeCell ref="A59:R59"/>
    <mergeCell ref="C62:M63"/>
    <mergeCell ref="N62:N63"/>
    <mergeCell ref="Z44:AC44"/>
    <mergeCell ref="Z45:AC45"/>
    <mergeCell ref="A47:B47"/>
    <mergeCell ref="C47:H47"/>
    <mergeCell ref="I47:J47"/>
    <mergeCell ref="K47:R47"/>
    <mergeCell ref="T47:V47"/>
    <mergeCell ref="G48:H48"/>
    <mergeCell ref="Q48:R48"/>
    <mergeCell ref="Z47:AC47"/>
    <mergeCell ref="AK27:AN27"/>
    <mergeCell ref="Z28:AC28"/>
    <mergeCell ref="Z29:AC29"/>
    <mergeCell ref="Z30:AC30"/>
    <mergeCell ref="Z31:AC31"/>
    <mergeCell ref="Z32:AC32"/>
    <mergeCell ref="G26:H26"/>
    <mergeCell ref="A3:B3"/>
    <mergeCell ref="C3:H3"/>
    <mergeCell ref="I3:J3"/>
    <mergeCell ref="K3:R3"/>
    <mergeCell ref="T3:V3"/>
    <mergeCell ref="Y3:AB3"/>
    <mergeCell ref="Y9:AB9"/>
    <mergeCell ref="A14:B14"/>
    <mergeCell ref="C14:H14"/>
    <mergeCell ref="I14:J14"/>
    <mergeCell ref="K14:R14"/>
    <mergeCell ref="T14:V14"/>
    <mergeCell ref="Y14:AA14"/>
    <mergeCell ref="Y53:AD53"/>
    <mergeCell ref="AE53:AF53"/>
    <mergeCell ref="Y55:AF56"/>
    <mergeCell ref="AD14:AE14"/>
    <mergeCell ref="G15:H15"/>
    <mergeCell ref="Q15:R15"/>
    <mergeCell ref="A25:B25"/>
    <mergeCell ref="C25:H25"/>
    <mergeCell ref="I25:J25"/>
    <mergeCell ref="K25:R25"/>
    <mergeCell ref="T25:V25"/>
    <mergeCell ref="Z25:AC25"/>
    <mergeCell ref="Q26:R26"/>
    <mergeCell ref="Z26:AC26"/>
    <mergeCell ref="Z27:AC27"/>
    <mergeCell ref="Z33:AC33"/>
    <mergeCell ref="Z34:AC34"/>
    <mergeCell ref="Z35:AC35"/>
    <mergeCell ref="Y58:AD58"/>
    <mergeCell ref="AE58:AF58"/>
    <mergeCell ref="Z43:AC43"/>
    <mergeCell ref="AK51:AN51"/>
    <mergeCell ref="A58:R58"/>
    <mergeCell ref="Z46:AC46"/>
    <mergeCell ref="A36:B36"/>
    <mergeCell ref="C36:H36"/>
    <mergeCell ref="I36:J36"/>
    <mergeCell ref="K36:R36"/>
    <mergeCell ref="T36:V36"/>
    <mergeCell ref="Z36:AC36"/>
    <mergeCell ref="G37:H37"/>
    <mergeCell ref="Q37:R37"/>
    <mergeCell ref="Z37:AC37"/>
    <mergeCell ref="Z38:AC38"/>
    <mergeCell ref="Z39:AC39"/>
    <mergeCell ref="AK39:AN39"/>
    <mergeCell ref="Z40:AC40"/>
    <mergeCell ref="Z41:AC41"/>
    <mergeCell ref="Z42:AC42"/>
    <mergeCell ref="Z48:AC48"/>
    <mergeCell ref="Z49:AA49"/>
    <mergeCell ref="Y50:AF50"/>
  </mergeCells>
  <conditionalFormatting sqref="B5:B11 B16:B22 B27:B33 B38:B44">
    <cfRule type="cellIs" dxfId="62" priority="55" stopIfTrue="1" operator="equal">
      <formula>0</formula>
    </cfRule>
  </conditionalFormatting>
  <conditionalFormatting sqref="B49:B55">
    <cfRule type="cellIs" dxfId="61" priority="3" stopIfTrue="1" operator="equal">
      <formula>0</formula>
    </cfRule>
  </conditionalFormatting>
  <conditionalFormatting sqref="C12:Q12 C23:Q23 C34:Q34">
    <cfRule type="cellIs" dxfId="60" priority="4" stopIfTrue="1" operator="equal">
      <formula>0</formula>
    </cfRule>
  </conditionalFormatting>
  <conditionalFormatting sqref="C45:Q45">
    <cfRule type="cellIs" dxfId="59" priority="38" stopIfTrue="1" operator="equal">
      <formula>0</formula>
    </cfRule>
  </conditionalFormatting>
  <conditionalFormatting sqref="T12:V12">
    <cfRule type="cellIs" dxfId="58" priority="46" stopIfTrue="1" operator="equal">
      <formula>0</formula>
    </cfRule>
  </conditionalFormatting>
  <conditionalFormatting sqref="T23:V23">
    <cfRule type="cellIs" dxfId="57" priority="45" stopIfTrue="1" operator="equal">
      <formula>0</formula>
    </cfRule>
  </conditionalFormatting>
  <conditionalFormatting sqref="T34:V34">
    <cfRule type="cellIs" dxfId="56" priority="44" stopIfTrue="1" operator="equal">
      <formula>0</formula>
    </cfRule>
  </conditionalFormatting>
  <conditionalFormatting sqref="T45:V45">
    <cfRule type="cellIs" dxfId="55" priority="43" stopIfTrue="1" operator="equal">
      <formula>0</formula>
    </cfRule>
  </conditionalFormatting>
  <conditionalFormatting sqref="AB14">
    <cfRule type="cellIs" dxfId="54" priority="37" stopIfTrue="1" operator="lessThan">
      <formula>0</formula>
    </cfRule>
  </conditionalFormatting>
  <conditionalFormatting sqref="AE18:AF23 AE25:AF49">
    <cfRule type="cellIs" dxfId="53" priority="1" stopIfTrue="1" operator="equal">
      <formula>0</formula>
    </cfRule>
  </conditionalFormatting>
  <dataValidations count="5">
    <dataValidation type="date" allowBlank="1" showInputMessage="1" sqref="AE7" xr:uid="{B6B10250-B6D0-49B9-8D98-0FBCC8699C22}">
      <formula1>1</formula1>
      <formula2>73050</formula2>
    </dataValidation>
    <dataValidation type="decimal" allowBlank="1" showInputMessage="1" showErrorMessage="1" errorTitle="Invalid Data Type" error="Please enter a number between 0 and 24." sqref="C16:C22 C38:C44 C27:C33 C5:C11 C49:C55" xr:uid="{3F89AF61-DA6F-4A24-8650-C9C7740875C7}">
      <formula1>0</formula1>
      <formula2>24</formula2>
    </dataValidation>
    <dataValidation type="decimal" allowBlank="1" showInputMessage="1" showErrorMessage="1" sqref="AD5" xr:uid="{873F0389-5014-4C6E-A9B1-611967FCAFB2}">
      <formula1>0</formula1>
      <formula2>2</formula2>
    </dataValidation>
    <dataValidation type="decimal" allowBlank="1" showInputMessage="1" showErrorMessage="1" sqref="AG10 AB10 AE24" xr:uid="{9186C466-E14B-465C-A593-D181787464ED}">
      <formula1>0</formula1>
      <formula2>300</formula2>
    </dataValidation>
    <dataValidation allowBlank="1" showInputMessage="1" sqref="AB7" xr:uid="{807D8005-B9B9-419A-88FA-A30C861C8D56}"/>
  </dataValidations>
  <hyperlinks>
    <hyperlink ref="F60" r:id="rId1" display="http://web.uncg.edu/hrs/PolicyManuals/StaffManual/Section5/" xr:uid="{144822F6-007B-491B-9FB5-85E8639EEDB9}"/>
  </hyperlinks>
  <printOptions horizontalCentered="1" verticalCentered="1"/>
  <pageMargins left="0.7" right="0.7" top="0.75" bottom="0.75" header="0.3" footer="0.3"/>
  <pageSetup scale="54" orientation="landscape" r:id="rId2"/>
  <headerFooter>
    <oddHeader>&amp;CMonthly Time &amp; Leave Record 
For Non-Exempt Employees</oddHeader>
    <oddFooter>&amp;Lv. 1.1
r. 11/18/2025</oddFooter>
  </headerFooter>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C24B0F3A-38C7-471C-80DD-190D5B44577E}">
          <x14:formula1>
            <xm:f>Validation!$F$18:$F$21</xm:f>
          </x14:formula1>
          <xm:sqref>H5:H11 H16:H22 H27:H33 H38:H44 H49:H55</xm:sqref>
        </x14:dataValidation>
        <x14:dataValidation type="list" allowBlank="1" showInputMessage="1" showErrorMessage="1" xr:uid="{B5B8E132-988B-487D-B390-DBE69E20BD7B}">
          <x14:formula1>
            <xm:f>Validation!$B$18:$B$29</xm:f>
          </x14:formula1>
          <xm:sqref>R38:R44 R49:R55 R5:R11 R27:R33 R16:R22</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D793C-739F-4303-B6CE-F87A34F07EBF}">
  <sheetPr>
    <tabColor theme="3" tint="0.79998168889431442"/>
  </sheetPr>
  <dimension ref="A2:AP63"/>
  <sheetViews>
    <sheetView showGridLines="0" zoomScale="90" zoomScaleNormal="90" zoomScalePageLayoutView="115" workbookViewId="0">
      <selection activeCell="G31" sqref="G31"/>
    </sheetView>
  </sheetViews>
  <sheetFormatPr defaultColWidth="7.42578125" defaultRowHeight="12.75"/>
  <cols>
    <col min="1" max="2" width="7.42578125" style="2" customWidth="1"/>
    <col min="3" max="3" width="8.140625" style="2" customWidth="1"/>
    <col min="4" max="6" width="8.42578125" style="2" customWidth="1"/>
    <col min="7" max="7" width="7.5703125" style="2" customWidth="1"/>
    <col min="8" max="8" width="8.140625" style="2" customWidth="1"/>
    <col min="9" max="9" width="8.85546875" style="2" customWidth="1"/>
    <col min="10" max="10" width="8.5703125" style="2" customWidth="1"/>
    <col min="11" max="11" width="7.140625" style="2" customWidth="1"/>
    <col min="12" max="12" width="6.5703125" style="2" customWidth="1"/>
    <col min="13" max="13" width="6.140625" style="2" customWidth="1"/>
    <col min="14" max="14" width="6.85546875" style="2" customWidth="1"/>
    <col min="15" max="15" width="5.7109375" style="2" customWidth="1"/>
    <col min="16" max="16" width="6.42578125" style="2" customWidth="1"/>
    <col min="17" max="17" width="6.140625" style="2" bestFit="1" customWidth="1"/>
    <col min="18" max="18" width="8.85546875" style="2" bestFit="1" customWidth="1"/>
    <col min="19" max="19" width="2.5703125" style="2" customWidth="1"/>
    <col min="20" max="21" width="6" style="2" customWidth="1"/>
    <col min="22" max="22" width="7.85546875" style="2" bestFit="1" customWidth="1"/>
    <col min="23" max="24" width="2.140625" style="2" customWidth="1"/>
    <col min="25" max="25" width="7.85546875" style="2" customWidth="1"/>
    <col min="26" max="26" width="7.42578125" style="2" customWidth="1"/>
    <col min="27" max="27" width="3.85546875" style="2" customWidth="1"/>
    <col min="28" max="28" width="17.42578125" style="2" customWidth="1"/>
    <col min="29" max="29" width="2.85546875" style="2" customWidth="1"/>
    <col min="30" max="31" width="7.42578125" style="2" customWidth="1"/>
    <col min="32" max="32" width="10" style="2" customWidth="1"/>
    <col min="33" max="33" width="2.5703125" style="2" customWidth="1"/>
    <col min="34" max="34" width="4.7109375" style="2" hidden="1" customWidth="1"/>
    <col min="35" max="35" width="4" style="2" hidden="1" customWidth="1"/>
    <col min="36" max="36" width="14.28515625" style="2" hidden="1" customWidth="1"/>
    <col min="37" max="37" width="8" style="2" hidden="1" customWidth="1"/>
    <col min="38" max="39" width="8.5703125" style="2" hidden="1" customWidth="1"/>
    <col min="40" max="40" width="7.42578125" style="2" hidden="1" customWidth="1"/>
    <col min="41" max="41" width="3.42578125" style="2" hidden="1" customWidth="1"/>
    <col min="42" max="42" width="7.42578125" style="2" hidden="1" customWidth="1"/>
    <col min="43" max="43" width="7.42578125" style="2" customWidth="1"/>
    <col min="44" max="16384" width="7.42578125" style="2"/>
  </cols>
  <sheetData>
    <row r="2" spans="1:42" ht="13.5" thickBot="1">
      <c r="G2" s="1"/>
      <c r="H2" s="1"/>
      <c r="I2" s="54"/>
      <c r="J2" s="17"/>
      <c r="N2" s="53"/>
      <c r="O2" s="53"/>
      <c r="P2" s="53"/>
      <c r="Q2" s="1"/>
      <c r="S2" s="1"/>
      <c r="Y2" s="325" t="s">
        <v>155</v>
      </c>
      <c r="Z2" s="325"/>
      <c r="AA2" s="325"/>
      <c r="AB2" s="325"/>
      <c r="AC2" s="6"/>
      <c r="AD2" s="325" t="s">
        <v>147</v>
      </c>
      <c r="AE2" s="325"/>
      <c r="AF2" s="325"/>
      <c r="AG2" s="6"/>
      <c r="AH2" s="6"/>
      <c r="AI2" s="31"/>
      <c r="AJ2" s="32"/>
      <c r="AK2" s="33"/>
      <c r="AL2" s="33"/>
      <c r="AM2" s="33"/>
      <c r="AN2" s="34"/>
      <c r="AO2" s="133"/>
    </row>
    <row r="3" spans="1:42" ht="13.5" thickTop="1">
      <c r="A3" s="282" t="s">
        <v>156</v>
      </c>
      <c r="B3" s="282"/>
      <c r="C3" s="283" t="s">
        <v>157</v>
      </c>
      <c r="D3" s="284"/>
      <c r="E3" s="284"/>
      <c r="F3" s="284"/>
      <c r="G3" s="284"/>
      <c r="H3" s="285"/>
      <c r="I3" s="286" t="s">
        <v>158</v>
      </c>
      <c r="J3" s="287"/>
      <c r="K3" s="288" t="s">
        <v>109</v>
      </c>
      <c r="L3" s="289"/>
      <c r="M3" s="289"/>
      <c r="N3" s="289"/>
      <c r="O3" s="289"/>
      <c r="P3" s="289"/>
      <c r="Q3" s="289"/>
      <c r="R3" s="290"/>
      <c r="S3" s="18"/>
      <c r="T3" s="268" t="s">
        <v>98</v>
      </c>
      <c r="U3" s="269"/>
      <c r="V3" s="270"/>
      <c r="Y3" s="321" t="str">
        <f>'Timesheet Setup'!G7</f>
        <v xml:space="preserve">Spiro </v>
      </c>
      <c r="Z3" s="322"/>
      <c r="AA3" s="322"/>
      <c r="AB3" s="323"/>
      <c r="AD3" s="321">
        <f>'Timesheet Setup'!G9</f>
        <v>123456789</v>
      </c>
      <c r="AE3" s="322"/>
      <c r="AF3" s="323"/>
      <c r="AI3" s="31"/>
      <c r="AJ3" s="23" t="s">
        <v>156</v>
      </c>
      <c r="AK3" s="271" t="s">
        <v>159</v>
      </c>
      <c r="AL3" s="291"/>
      <c r="AM3" s="291"/>
      <c r="AN3" s="273"/>
      <c r="AO3" s="133"/>
    </row>
    <row r="4" spans="1:42">
      <c r="A4" s="23" t="s">
        <v>160</v>
      </c>
      <c r="B4" s="24" t="s">
        <v>161</v>
      </c>
      <c r="C4" s="23" t="s">
        <v>162</v>
      </c>
      <c r="D4" s="23" t="s">
        <v>78</v>
      </c>
      <c r="E4" s="23" t="s">
        <v>81</v>
      </c>
      <c r="F4" s="23" t="s">
        <v>84</v>
      </c>
      <c r="G4" s="271" t="s">
        <v>163</v>
      </c>
      <c r="H4" s="272"/>
      <c r="I4" s="93" t="s">
        <v>92</v>
      </c>
      <c r="J4" s="92" t="s">
        <v>95</v>
      </c>
      <c r="K4" s="23" t="s">
        <v>110</v>
      </c>
      <c r="L4" s="130" t="s">
        <v>113</v>
      </c>
      <c r="M4" s="23" t="s">
        <v>116</v>
      </c>
      <c r="N4" s="23" t="s">
        <v>119</v>
      </c>
      <c r="O4" s="23" t="s">
        <v>122</v>
      </c>
      <c r="P4" s="23" t="s">
        <v>125</v>
      </c>
      <c r="Q4" s="271" t="s">
        <v>163</v>
      </c>
      <c r="R4" s="273"/>
      <c r="S4" s="1"/>
      <c r="T4" s="55" t="s">
        <v>102</v>
      </c>
      <c r="U4" s="98" t="s">
        <v>99</v>
      </c>
      <c r="V4" s="132" t="s">
        <v>105</v>
      </c>
      <c r="Y4" s="320" t="s">
        <v>148</v>
      </c>
      <c r="Z4" s="320"/>
      <c r="AA4" s="320"/>
      <c r="AB4" s="320"/>
      <c r="AC4" s="7"/>
      <c r="AD4" s="20" t="s">
        <v>149</v>
      </c>
      <c r="AE4" s="20" t="s">
        <v>78</v>
      </c>
      <c r="AF4" s="20" t="s">
        <v>84</v>
      </c>
      <c r="AI4" s="31"/>
      <c r="AJ4" s="23" t="s">
        <v>160</v>
      </c>
      <c r="AK4" s="23" t="s">
        <v>164</v>
      </c>
      <c r="AL4" s="23" t="s">
        <v>165</v>
      </c>
      <c r="AM4" s="23" t="s">
        <v>102</v>
      </c>
      <c r="AN4" s="23" t="s">
        <v>81</v>
      </c>
      <c r="AO4" s="133"/>
    </row>
    <row r="5" spans="1:42">
      <c r="A5" s="22" t="s">
        <v>166</v>
      </c>
      <c r="B5" s="25">
        <f>IF(WEEKDAY(AB7)=1,AB7,0)</f>
        <v>46201</v>
      </c>
      <c r="C5" s="26"/>
      <c r="D5" s="48"/>
      <c r="E5" s="48"/>
      <c r="F5" s="48"/>
      <c r="G5" s="48"/>
      <c r="H5" s="48"/>
      <c r="I5" s="56"/>
      <c r="J5" s="51"/>
      <c r="K5" s="48"/>
      <c r="L5" s="49"/>
      <c r="M5" s="48"/>
      <c r="N5" s="48"/>
      <c r="O5" s="48"/>
      <c r="P5" s="48"/>
      <c r="Q5" s="48"/>
      <c r="R5" s="50"/>
      <c r="S5" s="3"/>
      <c r="T5" s="56"/>
      <c r="U5" s="99"/>
      <c r="V5" s="97"/>
      <c r="Y5" s="321">
        <f>'Timesheet Setup'!G11</f>
        <v>58401</v>
      </c>
      <c r="Z5" s="322"/>
      <c r="AA5" s="322"/>
      <c r="AB5" s="323"/>
      <c r="AD5" s="82">
        <f>'Timesheet Setup'!G13</f>
        <v>1</v>
      </c>
      <c r="AE5" s="82">
        <f>'Timesheet Setup'!G15</f>
        <v>0</v>
      </c>
      <c r="AF5" s="82">
        <f>'Timesheet Setup'!G17</f>
        <v>0</v>
      </c>
      <c r="AI5" s="35"/>
      <c r="AJ5" s="22" t="s">
        <v>166</v>
      </c>
      <c r="AK5" s="27">
        <f t="shared" ref="AK5:AK11" si="0">I5</f>
        <v>0</v>
      </c>
      <c r="AL5" s="27">
        <f t="shared" ref="AL5:AL11" si="1">K5</f>
        <v>0</v>
      </c>
      <c r="AM5" s="27">
        <f t="shared" ref="AM5:AM11" si="2">IF($U$12&gt;0,T5,0)</f>
        <v>0</v>
      </c>
      <c r="AN5" s="27">
        <f t="shared" ref="AN5:AN11" si="3">IF(E5&gt;8,8,E5)</f>
        <v>0</v>
      </c>
      <c r="AO5" s="133"/>
    </row>
    <row r="6" spans="1:42">
      <c r="A6" s="22" t="s">
        <v>167</v>
      </c>
      <c r="B6" s="25">
        <f>IF(WEEKDAY($AB$7)=2,$AB$7,IF(B5&lt;&gt;0,B5+1,0))</f>
        <v>46202</v>
      </c>
      <c r="C6" s="26"/>
      <c r="D6" s="48"/>
      <c r="E6" s="48"/>
      <c r="F6" s="48"/>
      <c r="G6" s="48"/>
      <c r="H6" s="48"/>
      <c r="I6" s="56"/>
      <c r="J6" s="51"/>
      <c r="K6" s="48"/>
      <c r="L6" s="49"/>
      <c r="M6" s="48"/>
      <c r="N6" s="48"/>
      <c r="O6" s="48"/>
      <c r="P6" s="48"/>
      <c r="Q6" s="48"/>
      <c r="R6" s="50"/>
      <c r="S6" s="3"/>
      <c r="T6" s="56"/>
      <c r="U6" s="99"/>
      <c r="V6" s="97"/>
      <c r="Y6" s="324" t="s">
        <v>168</v>
      </c>
      <c r="Z6" s="324"/>
      <c r="AB6" s="325" t="s">
        <v>169</v>
      </c>
      <c r="AC6" s="325"/>
      <c r="AE6" s="325" t="s">
        <v>170</v>
      </c>
      <c r="AF6" s="325"/>
      <c r="AI6" s="35"/>
      <c r="AJ6" s="22" t="s">
        <v>167</v>
      </c>
      <c r="AK6" s="27">
        <f t="shared" si="0"/>
        <v>0</v>
      </c>
      <c r="AL6" s="27">
        <f t="shared" si="1"/>
        <v>0</v>
      </c>
      <c r="AM6" s="27">
        <f t="shared" si="2"/>
        <v>0</v>
      </c>
      <c r="AN6" s="27">
        <f t="shared" si="3"/>
        <v>0</v>
      </c>
      <c r="AO6" s="133"/>
    </row>
    <row r="7" spans="1:42">
      <c r="A7" s="22" t="s">
        <v>171</v>
      </c>
      <c r="B7" s="25">
        <f>IF(WEEKDAY($AB$7)=3,$AB$7,IF(B6&lt;&gt;0,B6+1,0))</f>
        <v>46203</v>
      </c>
      <c r="C7" s="26"/>
      <c r="D7" s="48"/>
      <c r="E7" s="48"/>
      <c r="F7" s="48"/>
      <c r="G7" s="48"/>
      <c r="H7" s="48"/>
      <c r="I7" s="56"/>
      <c r="J7" s="51"/>
      <c r="K7" s="48"/>
      <c r="L7" s="49"/>
      <c r="M7" s="48"/>
      <c r="N7" s="48"/>
      <c r="O7" s="48"/>
      <c r="P7" s="48"/>
      <c r="Q7" s="48"/>
      <c r="R7" s="50"/>
      <c r="S7" s="3"/>
      <c r="T7" s="56"/>
      <c r="U7" s="99"/>
      <c r="V7" s="97"/>
      <c r="Y7" s="326" t="s">
        <v>253</v>
      </c>
      <c r="Z7" s="327"/>
      <c r="AB7" s="328">
        <f>VLOOKUP(Y7,Validation!B4:F15,2,FALSE)</f>
        <v>46201</v>
      </c>
      <c r="AC7" s="329"/>
      <c r="AE7" s="328">
        <f>VLOOKUP(Y7,Validation!B4:F15,4,FALSE)</f>
        <v>46235</v>
      </c>
      <c r="AF7" s="329"/>
      <c r="AI7" s="35"/>
      <c r="AJ7" s="22" t="s">
        <v>171</v>
      </c>
      <c r="AK7" s="27">
        <f t="shared" si="0"/>
        <v>0</v>
      </c>
      <c r="AL7" s="27">
        <f t="shared" si="1"/>
        <v>0</v>
      </c>
      <c r="AM7" s="27">
        <f t="shared" si="2"/>
        <v>0</v>
      </c>
      <c r="AN7" s="27">
        <f t="shared" si="3"/>
        <v>0</v>
      </c>
      <c r="AO7" s="133"/>
    </row>
    <row r="8" spans="1:42" ht="13.5" thickBot="1">
      <c r="A8" s="22" t="s">
        <v>172</v>
      </c>
      <c r="B8" s="25">
        <f>IF(WEEKDAY($AB$7)=4,$AB$7,IF(B7&lt;&gt;0,B7+1,0))</f>
        <v>46204</v>
      </c>
      <c r="C8" s="26"/>
      <c r="D8" s="48"/>
      <c r="E8" s="48"/>
      <c r="F8" s="48"/>
      <c r="G8" s="48"/>
      <c r="H8" s="48"/>
      <c r="I8" s="56"/>
      <c r="J8" s="51"/>
      <c r="K8" s="48"/>
      <c r="L8" s="49"/>
      <c r="M8" s="48"/>
      <c r="N8" s="48"/>
      <c r="O8" s="48"/>
      <c r="P8" s="48"/>
      <c r="Q8" s="48"/>
      <c r="R8" s="50"/>
      <c r="S8" s="3"/>
      <c r="T8" s="56"/>
      <c r="U8" s="99"/>
      <c r="V8" s="97"/>
      <c r="AI8" s="36"/>
      <c r="AJ8" s="22" t="s">
        <v>172</v>
      </c>
      <c r="AK8" s="27">
        <f t="shared" si="0"/>
        <v>0</v>
      </c>
      <c r="AL8" s="27">
        <f t="shared" si="1"/>
        <v>0</v>
      </c>
      <c r="AM8" s="27">
        <f t="shared" si="2"/>
        <v>0</v>
      </c>
      <c r="AN8" s="27">
        <f t="shared" si="3"/>
        <v>0</v>
      </c>
      <c r="AO8" s="133"/>
    </row>
    <row r="9" spans="1:42" ht="13.5" thickTop="1">
      <c r="A9" s="22" t="s">
        <v>173</v>
      </c>
      <c r="B9" s="25">
        <f>IF(WEEKDAY($AB$7)=5,$AB$7,IF(B8&lt;&gt;0,B8+1,0))</f>
        <v>46205</v>
      </c>
      <c r="C9" s="26"/>
      <c r="D9" s="48"/>
      <c r="E9" s="48"/>
      <c r="F9" s="48"/>
      <c r="G9" s="48"/>
      <c r="H9" s="48"/>
      <c r="I9" s="56"/>
      <c r="J9" s="51"/>
      <c r="K9" s="48"/>
      <c r="L9" s="49"/>
      <c r="M9" s="48"/>
      <c r="N9" s="48"/>
      <c r="O9" s="48"/>
      <c r="P9" s="48"/>
      <c r="Q9" s="48"/>
      <c r="R9" s="50"/>
      <c r="S9" s="3"/>
      <c r="T9" s="56"/>
      <c r="U9" s="99"/>
      <c r="V9" s="97"/>
      <c r="X9" s="1"/>
      <c r="Y9" s="314" t="s">
        <v>174</v>
      </c>
      <c r="Z9" s="315"/>
      <c r="AA9" s="315"/>
      <c r="AB9" s="316"/>
      <c r="AC9" s="85"/>
      <c r="AD9" s="317" t="s">
        <v>98</v>
      </c>
      <c r="AE9" s="318"/>
      <c r="AF9" s="319"/>
      <c r="AG9" s="4"/>
      <c r="AI9" s="35"/>
      <c r="AJ9" s="22" t="s">
        <v>173</v>
      </c>
      <c r="AK9" s="27">
        <f t="shared" si="0"/>
        <v>0</v>
      </c>
      <c r="AL9" s="27">
        <f t="shared" si="1"/>
        <v>0</v>
      </c>
      <c r="AM9" s="27">
        <f t="shared" si="2"/>
        <v>0</v>
      </c>
      <c r="AN9" s="27">
        <f t="shared" si="3"/>
        <v>0</v>
      </c>
      <c r="AO9" s="133"/>
    </row>
    <row r="10" spans="1:42">
      <c r="A10" s="22" t="s">
        <v>175</v>
      </c>
      <c r="B10" s="25">
        <f>IF(WEEKDAY($AB$7)=6,$AB$7,IF(B9&lt;&gt;0,B9+1,0))</f>
        <v>46206</v>
      </c>
      <c r="C10" s="26"/>
      <c r="D10" s="48"/>
      <c r="E10" s="48"/>
      <c r="F10" s="48"/>
      <c r="G10" s="48"/>
      <c r="H10" s="48"/>
      <c r="I10" s="56"/>
      <c r="J10" s="51"/>
      <c r="K10" s="48"/>
      <c r="L10" s="49"/>
      <c r="M10" s="48"/>
      <c r="N10" s="48"/>
      <c r="O10" s="48"/>
      <c r="P10" s="48"/>
      <c r="Q10" s="48"/>
      <c r="R10" s="50"/>
      <c r="S10" s="3"/>
      <c r="T10" s="56"/>
      <c r="U10" s="99"/>
      <c r="V10" s="97"/>
      <c r="X10" s="18"/>
      <c r="Y10" s="312" t="s">
        <v>176</v>
      </c>
      <c r="Z10" s="313"/>
      <c r="AA10" s="313"/>
      <c r="AB10" s="45">
        <f>July!AB14</f>
        <v>0</v>
      </c>
      <c r="AC10" s="86"/>
      <c r="AD10" s="312" t="s">
        <v>177</v>
      </c>
      <c r="AE10" s="313"/>
      <c r="AF10" s="45">
        <f>July!AF14</f>
        <v>0</v>
      </c>
      <c r="AG10" s="4"/>
      <c r="AI10" s="37"/>
      <c r="AJ10" s="22" t="s">
        <v>175</v>
      </c>
      <c r="AK10" s="27">
        <f t="shared" si="0"/>
        <v>0</v>
      </c>
      <c r="AL10" s="27">
        <f t="shared" si="1"/>
        <v>0</v>
      </c>
      <c r="AM10" s="27">
        <f t="shared" si="2"/>
        <v>0</v>
      </c>
      <c r="AN10" s="27">
        <f t="shared" si="3"/>
        <v>0</v>
      </c>
      <c r="AO10" s="133"/>
    </row>
    <row r="11" spans="1:42">
      <c r="A11" s="22" t="s">
        <v>178</v>
      </c>
      <c r="B11" s="25">
        <f>IF(WEEKDAY($AB$7)=7,$AB$7,IF(B10&lt;&gt;0,B10+1,0))</f>
        <v>46207</v>
      </c>
      <c r="C11" s="26"/>
      <c r="D11" s="48"/>
      <c r="E11" s="48"/>
      <c r="F11" s="48"/>
      <c r="G11" s="48"/>
      <c r="H11" s="48"/>
      <c r="I11" s="56"/>
      <c r="J11" s="51"/>
      <c r="K11" s="48"/>
      <c r="L11" s="49"/>
      <c r="M11" s="48"/>
      <c r="N11" s="48"/>
      <c r="O11" s="48"/>
      <c r="P11" s="48"/>
      <c r="Q11" s="48"/>
      <c r="R11" s="50"/>
      <c r="S11" s="3"/>
      <c r="T11" s="56"/>
      <c r="U11" s="99"/>
      <c r="V11" s="97"/>
      <c r="X11" s="1"/>
      <c r="Y11" s="308" t="s">
        <v>179</v>
      </c>
      <c r="Z11" s="309"/>
      <c r="AA11" s="309"/>
      <c r="AB11" s="45">
        <f>AE22</f>
        <v>0</v>
      </c>
      <c r="AC11" s="87"/>
      <c r="AD11" s="308" t="s">
        <v>180</v>
      </c>
      <c r="AE11" s="309"/>
      <c r="AF11" s="84">
        <f>AE38</f>
        <v>0</v>
      </c>
      <c r="AG11" s="4"/>
      <c r="AI11" s="35"/>
      <c r="AJ11" s="22" t="s">
        <v>178</v>
      </c>
      <c r="AK11" s="27">
        <f t="shared" si="0"/>
        <v>0</v>
      </c>
      <c r="AL11" s="27">
        <f t="shared" si="1"/>
        <v>0</v>
      </c>
      <c r="AM11" s="27">
        <f t="shared" si="2"/>
        <v>0</v>
      </c>
      <c r="AN11" s="27">
        <f t="shared" si="3"/>
        <v>0</v>
      </c>
      <c r="AO11" s="133"/>
      <c r="AP11" s="1"/>
    </row>
    <row r="12" spans="1:42">
      <c r="A12" s="131" t="s">
        <v>181</v>
      </c>
      <c r="B12" s="28"/>
      <c r="C12" s="29">
        <f t="shared" ref="C12:Q12" si="4">SUMIF($B5:$B11,"&lt;&gt;0",C5:C11)</f>
        <v>0</v>
      </c>
      <c r="D12" s="29">
        <f t="shared" si="4"/>
        <v>0</v>
      </c>
      <c r="E12" s="29">
        <f t="shared" si="4"/>
        <v>0</v>
      </c>
      <c r="F12" s="29">
        <f t="shared" si="4"/>
        <v>0</v>
      </c>
      <c r="G12" s="29"/>
      <c r="H12" s="29"/>
      <c r="I12" s="47">
        <f>SUMIF($B5:$B11,"&lt;&gt;0",I5:I11)</f>
        <v>0</v>
      </c>
      <c r="J12" s="47">
        <f t="shared" si="4"/>
        <v>0</v>
      </c>
      <c r="K12" s="29">
        <f t="shared" si="4"/>
        <v>0</v>
      </c>
      <c r="L12" s="46">
        <f t="shared" si="4"/>
        <v>0</v>
      </c>
      <c r="M12" s="29">
        <f t="shared" si="4"/>
        <v>0</v>
      </c>
      <c r="N12" s="29">
        <f t="shared" si="4"/>
        <v>0</v>
      </c>
      <c r="O12" s="29">
        <f t="shared" si="4"/>
        <v>0</v>
      </c>
      <c r="P12" s="29">
        <f t="shared" si="4"/>
        <v>0</v>
      </c>
      <c r="Q12" s="29">
        <f t="shared" si="4"/>
        <v>0</v>
      </c>
      <c r="R12" s="29"/>
      <c r="S12" s="3"/>
      <c r="T12" s="57">
        <f>SUMIF($B5:$B11,"&lt;&gt;0",T5:T11)</f>
        <v>0</v>
      </c>
      <c r="U12" s="100">
        <f>SUMIF($B5:$B11,"&lt;&gt;0",U5:U11)</f>
        <v>0</v>
      </c>
      <c r="V12" s="100">
        <f>SUMIF($B5:$B11,"&lt;&gt;0",V5:V11)</f>
        <v>0</v>
      </c>
      <c r="W12" s="1"/>
      <c r="X12" s="3"/>
      <c r="Y12" s="308" t="s">
        <v>182</v>
      </c>
      <c r="Z12" s="309"/>
      <c r="AA12" s="309"/>
      <c r="AB12" s="45">
        <f>AE21</f>
        <v>0</v>
      </c>
      <c r="AC12" s="85"/>
      <c r="AD12" s="308" t="s">
        <v>183</v>
      </c>
      <c r="AE12" s="309"/>
      <c r="AF12" s="84">
        <f>AE39</f>
        <v>0</v>
      </c>
      <c r="AH12" s="4"/>
      <c r="AI12" s="35"/>
      <c r="AJ12" s="22" t="s">
        <v>181</v>
      </c>
      <c r="AK12" s="94">
        <f>SUM(AK5:AK11)</f>
        <v>0</v>
      </c>
      <c r="AL12" s="94">
        <f t="shared" ref="AL12:AN12" si="5">SUM(AL5:AL11)</f>
        <v>0</v>
      </c>
      <c r="AM12" s="94">
        <f t="shared" si="5"/>
        <v>0</v>
      </c>
      <c r="AN12" s="94">
        <f t="shared" si="5"/>
        <v>0</v>
      </c>
      <c r="AO12" s="133"/>
    </row>
    <row r="13" spans="1:42" ht="13.5" thickBot="1">
      <c r="S13" s="3"/>
      <c r="T13" s="18"/>
      <c r="U13" s="18"/>
      <c r="V13" s="18"/>
      <c r="W13" s="18"/>
      <c r="Y13" s="308" t="s">
        <v>184</v>
      </c>
      <c r="Z13" s="309"/>
      <c r="AA13" s="309"/>
      <c r="AB13" s="84">
        <f>AE23</f>
        <v>0</v>
      </c>
      <c r="AC13" s="87"/>
      <c r="AD13" s="310" t="s">
        <v>105</v>
      </c>
      <c r="AE13" s="311"/>
      <c r="AF13" s="84">
        <f>AF47</f>
        <v>0</v>
      </c>
      <c r="AH13" s="4"/>
      <c r="AI13" s="35"/>
      <c r="AJ13" s="34"/>
      <c r="AK13" s="38"/>
      <c r="AL13" s="38"/>
      <c r="AM13" s="38"/>
      <c r="AN13" s="34"/>
      <c r="AO13" s="133"/>
    </row>
    <row r="14" spans="1:42" ht="14.25" thickTop="1" thickBot="1">
      <c r="A14" s="282" t="s">
        <v>185</v>
      </c>
      <c r="B14" s="282"/>
      <c r="C14" s="283" t="s">
        <v>157</v>
      </c>
      <c r="D14" s="284"/>
      <c r="E14" s="284"/>
      <c r="F14" s="284"/>
      <c r="G14" s="284"/>
      <c r="H14" s="285"/>
      <c r="I14" s="286" t="s">
        <v>158</v>
      </c>
      <c r="J14" s="287"/>
      <c r="K14" s="288" t="s">
        <v>109</v>
      </c>
      <c r="L14" s="289"/>
      <c r="M14" s="289"/>
      <c r="N14" s="289"/>
      <c r="O14" s="289"/>
      <c r="P14" s="289"/>
      <c r="Q14" s="289"/>
      <c r="R14" s="290"/>
      <c r="S14" s="1"/>
      <c r="T14" s="268" t="s">
        <v>98</v>
      </c>
      <c r="U14" s="269"/>
      <c r="V14" s="270"/>
      <c r="W14" s="1"/>
      <c r="X14" s="3"/>
      <c r="Y14" s="304" t="s">
        <v>186</v>
      </c>
      <c r="Z14" s="305"/>
      <c r="AA14" s="305"/>
      <c r="AB14" s="177">
        <f>SUM(AB10+AB11+AB12-AB13)</f>
        <v>0</v>
      </c>
      <c r="AC14" s="87"/>
      <c r="AD14" s="306" t="s">
        <v>187</v>
      </c>
      <c r="AE14" s="307"/>
      <c r="AF14" s="89">
        <f>(AF10+AF11)-(AF12+AF13)</f>
        <v>0</v>
      </c>
      <c r="AH14" s="4"/>
      <c r="AI14" s="35"/>
      <c r="AJ14" s="34"/>
      <c r="AK14" s="38"/>
      <c r="AL14" s="38"/>
      <c r="AM14" s="38"/>
      <c r="AN14" s="34"/>
      <c r="AO14" s="133"/>
    </row>
    <row r="15" spans="1:42" ht="14.25" thickTop="1" thickBot="1">
      <c r="A15" s="23" t="s">
        <v>160</v>
      </c>
      <c r="B15" s="24" t="s">
        <v>161</v>
      </c>
      <c r="C15" s="23" t="s">
        <v>162</v>
      </c>
      <c r="D15" s="23" t="s">
        <v>78</v>
      </c>
      <c r="E15" s="23" t="s">
        <v>81</v>
      </c>
      <c r="F15" s="23" t="s">
        <v>84</v>
      </c>
      <c r="G15" s="271" t="s">
        <v>163</v>
      </c>
      <c r="H15" s="272"/>
      <c r="I15" s="93" t="s">
        <v>92</v>
      </c>
      <c r="J15" s="92" t="s">
        <v>95</v>
      </c>
      <c r="K15" s="23" t="s">
        <v>110</v>
      </c>
      <c r="L15" s="130" t="s">
        <v>113</v>
      </c>
      <c r="M15" s="23" t="s">
        <v>116</v>
      </c>
      <c r="N15" s="23" t="s">
        <v>119</v>
      </c>
      <c r="O15" s="23" t="s">
        <v>122</v>
      </c>
      <c r="P15" s="23" t="s">
        <v>125</v>
      </c>
      <c r="Q15" s="271" t="s">
        <v>163</v>
      </c>
      <c r="R15" s="273"/>
      <c r="S15" s="1"/>
      <c r="T15" s="55" t="s">
        <v>102</v>
      </c>
      <c r="U15" s="98" t="s">
        <v>99</v>
      </c>
      <c r="V15" s="132" t="s">
        <v>105</v>
      </c>
      <c r="W15" s="3"/>
      <c r="X15" s="3"/>
      <c r="AG15" s="19"/>
      <c r="AI15" s="35"/>
      <c r="AJ15" s="23" t="s">
        <v>185</v>
      </c>
      <c r="AK15" s="271" t="s">
        <v>159</v>
      </c>
      <c r="AL15" s="291"/>
      <c r="AM15" s="291"/>
      <c r="AN15" s="273"/>
      <c r="AO15" s="133"/>
    </row>
    <row r="16" spans="1:42" ht="15.75" thickTop="1">
      <c r="A16" s="22" t="s">
        <v>166</v>
      </c>
      <c r="B16" s="25">
        <f>IF(B11&lt;&gt;0,IF(SUM(B11+1)&gt;$AE$7,0, SUM(B11+1)),0)</f>
        <v>46208</v>
      </c>
      <c r="C16" s="26"/>
      <c r="D16" s="48"/>
      <c r="E16" s="48"/>
      <c r="F16" s="48"/>
      <c r="G16" s="48"/>
      <c r="H16" s="48"/>
      <c r="I16" s="91"/>
      <c r="J16" s="51"/>
      <c r="K16" s="48"/>
      <c r="L16" s="48"/>
      <c r="M16" s="48"/>
      <c r="N16" s="48"/>
      <c r="O16" s="48"/>
      <c r="P16" s="48"/>
      <c r="Q16" s="48"/>
      <c r="R16" s="50"/>
      <c r="T16" s="56"/>
      <c r="U16" s="99"/>
      <c r="V16" s="97"/>
      <c r="X16" s="3"/>
      <c r="Y16" s="301" t="s">
        <v>188</v>
      </c>
      <c r="Z16" s="302"/>
      <c r="AA16" s="302"/>
      <c r="AB16" s="302"/>
      <c r="AC16" s="302"/>
      <c r="AD16" s="302"/>
      <c r="AE16" s="302"/>
      <c r="AF16" s="303"/>
      <c r="AI16" s="35"/>
      <c r="AJ16" s="23" t="s">
        <v>160</v>
      </c>
      <c r="AK16" s="23" t="s">
        <v>164</v>
      </c>
      <c r="AL16" s="23" t="s">
        <v>165</v>
      </c>
      <c r="AM16" s="23" t="s">
        <v>102</v>
      </c>
      <c r="AN16" s="23" t="s">
        <v>81</v>
      </c>
      <c r="AO16" s="133"/>
    </row>
    <row r="17" spans="1:41" ht="15" thickBot="1">
      <c r="A17" s="22" t="s">
        <v>167</v>
      </c>
      <c r="B17" s="25">
        <f t="shared" ref="B17:B22" si="6">IF(B16&lt;&gt;0,IF(SUM(B16+1)&gt;$AE$7,0, SUM(B16+1)),0)</f>
        <v>46209</v>
      </c>
      <c r="C17" s="26"/>
      <c r="D17" s="48"/>
      <c r="E17" s="48"/>
      <c r="F17" s="48"/>
      <c r="G17" s="48"/>
      <c r="H17" s="48"/>
      <c r="I17" s="91"/>
      <c r="J17" s="51"/>
      <c r="K17" s="48"/>
      <c r="L17" s="48"/>
      <c r="M17" s="48"/>
      <c r="N17" s="48"/>
      <c r="O17" s="48"/>
      <c r="P17" s="48"/>
      <c r="Q17" s="48"/>
      <c r="R17" s="50"/>
      <c r="T17" s="56"/>
      <c r="U17" s="99"/>
      <c r="V17" s="97"/>
      <c r="W17" s="3"/>
      <c r="X17" s="3"/>
      <c r="Y17" s="135" t="s">
        <v>189</v>
      </c>
      <c r="Z17" s="136" t="s">
        <v>190</v>
      </c>
      <c r="AA17" s="77"/>
      <c r="AB17" s="77"/>
      <c r="AC17" s="137"/>
      <c r="AD17" s="138" t="s">
        <v>191</v>
      </c>
      <c r="AE17" s="139" t="s">
        <v>192</v>
      </c>
      <c r="AF17" s="140" t="s">
        <v>193</v>
      </c>
      <c r="AG17" s="1"/>
      <c r="AI17" s="35"/>
      <c r="AJ17" s="22" t="s">
        <v>166</v>
      </c>
      <c r="AK17" s="27">
        <f t="shared" ref="AK17:AK23" si="7">I16</f>
        <v>0</v>
      </c>
      <c r="AL17" s="27">
        <f t="shared" ref="AL17:AL23" si="8">K16</f>
        <v>0</v>
      </c>
      <c r="AM17" s="27">
        <f t="shared" ref="AM17:AM23" si="9">IF($U$12&gt;0,T16,0)</f>
        <v>0</v>
      </c>
      <c r="AN17" s="27">
        <f t="shared" ref="AN17:AN23" si="10">IF(E16&gt;8,8,E16)</f>
        <v>0</v>
      </c>
      <c r="AO17" s="133"/>
    </row>
    <row r="18" spans="1:41" ht="15.75" thickTop="1">
      <c r="A18" s="22" t="s">
        <v>171</v>
      </c>
      <c r="B18" s="25">
        <f t="shared" si="6"/>
        <v>46210</v>
      </c>
      <c r="C18" s="26"/>
      <c r="D18" s="48"/>
      <c r="E18" s="48"/>
      <c r="F18" s="48"/>
      <c r="G18" s="48"/>
      <c r="H18" s="48"/>
      <c r="I18" s="91"/>
      <c r="J18" s="51"/>
      <c r="K18" s="48"/>
      <c r="L18" s="48"/>
      <c r="M18" s="48"/>
      <c r="N18" s="48"/>
      <c r="O18" s="48"/>
      <c r="P18" s="48"/>
      <c r="Q18" s="48"/>
      <c r="R18" s="50"/>
      <c r="T18" s="56"/>
      <c r="U18" s="99"/>
      <c r="V18" s="97"/>
      <c r="W18" s="3"/>
      <c r="X18" s="3"/>
      <c r="Y18" s="141" t="s">
        <v>194</v>
      </c>
      <c r="Z18" s="278" t="s">
        <v>195</v>
      </c>
      <c r="AA18" s="279"/>
      <c r="AB18" s="279"/>
      <c r="AC18" s="280"/>
      <c r="AD18" s="142" t="s">
        <v>78</v>
      </c>
      <c r="AE18" s="143">
        <f>IF($AE$5=10,D$12+D$23+D$34+D$45+D$56,0)</f>
        <v>0</v>
      </c>
      <c r="AF18" s="144">
        <f>AE18</f>
        <v>0</v>
      </c>
      <c r="AH18" s="19"/>
      <c r="AI18" s="35"/>
      <c r="AJ18" s="22" t="s">
        <v>167</v>
      </c>
      <c r="AK18" s="27">
        <f t="shared" si="7"/>
        <v>0</v>
      </c>
      <c r="AL18" s="27">
        <f t="shared" si="8"/>
        <v>0</v>
      </c>
      <c r="AM18" s="27">
        <f t="shared" si="9"/>
        <v>0</v>
      </c>
      <c r="AN18" s="27">
        <f t="shared" si="10"/>
        <v>0</v>
      </c>
      <c r="AO18" s="133"/>
    </row>
    <row r="19" spans="1:41" ht="15">
      <c r="A19" s="22" t="s">
        <v>172</v>
      </c>
      <c r="B19" s="25">
        <f t="shared" si="6"/>
        <v>46211</v>
      </c>
      <c r="C19" s="26"/>
      <c r="D19" s="48"/>
      <c r="E19" s="48"/>
      <c r="F19" s="48"/>
      <c r="G19" s="48"/>
      <c r="H19" s="48"/>
      <c r="I19" s="91"/>
      <c r="J19" s="51"/>
      <c r="K19" s="48"/>
      <c r="L19" s="48"/>
      <c r="M19" s="48"/>
      <c r="N19" s="48"/>
      <c r="O19" s="48"/>
      <c r="P19" s="48"/>
      <c r="Q19" s="48"/>
      <c r="R19" s="50"/>
      <c r="T19" s="56"/>
      <c r="U19" s="99"/>
      <c r="V19" s="97"/>
      <c r="W19" s="3"/>
      <c r="X19" s="3"/>
      <c r="Y19" s="145" t="s">
        <v>196</v>
      </c>
      <c r="Z19" s="292" t="s">
        <v>197</v>
      </c>
      <c r="AA19" s="293"/>
      <c r="AB19" s="293"/>
      <c r="AC19" s="294"/>
      <c r="AD19" s="146" t="s">
        <v>78</v>
      </c>
      <c r="AE19" s="147">
        <f>IF($AE$5=15,D$12+D$23+D$34+D$45+D$56,0)</f>
        <v>0</v>
      </c>
      <c r="AF19" s="148">
        <f>AE19</f>
        <v>0</v>
      </c>
      <c r="AI19" s="35"/>
      <c r="AJ19" s="22" t="s">
        <v>171</v>
      </c>
      <c r="AK19" s="27">
        <f t="shared" si="7"/>
        <v>0</v>
      </c>
      <c r="AL19" s="27">
        <f t="shared" si="8"/>
        <v>0</v>
      </c>
      <c r="AM19" s="27">
        <f t="shared" si="9"/>
        <v>0</v>
      </c>
      <c r="AN19" s="27">
        <f t="shared" si="10"/>
        <v>0</v>
      </c>
      <c r="AO19" s="133"/>
    </row>
    <row r="20" spans="1:41" ht="15.75" thickBot="1">
      <c r="A20" s="22" t="s">
        <v>173</v>
      </c>
      <c r="B20" s="25">
        <f t="shared" si="6"/>
        <v>46212</v>
      </c>
      <c r="C20" s="26"/>
      <c r="D20" s="48"/>
      <c r="E20" s="48"/>
      <c r="F20" s="48"/>
      <c r="G20" s="48"/>
      <c r="H20" s="48"/>
      <c r="I20" s="91"/>
      <c r="J20" s="51"/>
      <c r="K20" s="48"/>
      <c r="L20" s="48"/>
      <c r="M20" s="48"/>
      <c r="N20" s="48"/>
      <c r="O20" s="48"/>
      <c r="P20" s="48"/>
      <c r="Q20" s="48"/>
      <c r="R20" s="50"/>
      <c r="T20" s="56"/>
      <c r="U20" s="99"/>
      <c r="V20" s="97"/>
      <c r="W20" s="3"/>
      <c r="X20" s="3"/>
      <c r="Y20" s="149" t="s">
        <v>198</v>
      </c>
      <c r="Z20" s="260" t="s">
        <v>199</v>
      </c>
      <c r="AA20" s="261"/>
      <c r="AB20" s="261"/>
      <c r="AC20" s="262"/>
      <c r="AD20" s="150" t="s">
        <v>78</v>
      </c>
      <c r="AE20" s="151">
        <f>IF($AE$5=25,D$12+D$23+D$34+D$45+D$56,0)</f>
        <v>0</v>
      </c>
      <c r="AF20" s="152">
        <f>AE20</f>
        <v>0</v>
      </c>
      <c r="AH20" s="1"/>
      <c r="AI20" s="35"/>
      <c r="AJ20" s="22" t="s">
        <v>172</v>
      </c>
      <c r="AK20" s="27">
        <f t="shared" si="7"/>
        <v>0</v>
      </c>
      <c r="AL20" s="27">
        <f t="shared" si="8"/>
        <v>0</v>
      </c>
      <c r="AM20" s="27">
        <f t="shared" si="9"/>
        <v>0</v>
      </c>
      <c r="AN20" s="27">
        <f t="shared" si="10"/>
        <v>0</v>
      </c>
      <c r="AO20" s="133"/>
    </row>
    <row r="21" spans="1:41" ht="15.75" thickTop="1">
      <c r="A21" s="22" t="s">
        <v>175</v>
      </c>
      <c r="B21" s="25">
        <f t="shared" si="6"/>
        <v>46213</v>
      </c>
      <c r="C21" s="26"/>
      <c r="D21" s="48"/>
      <c r="E21" s="48"/>
      <c r="F21" s="48"/>
      <c r="G21" s="48"/>
      <c r="H21" s="48"/>
      <c r="I21" s="91"/>
      <c r="J21" s="51"/>
      <c r="K21" s="48"/>
      <c r="L21" s="48"/>
      <c r="M21" s="48"/>
      <c r="N21" s="48"/>
      <c r="O21" s="48"/>
      <c r="P21" s="48"/>
      <c r="Q21" s="48"/>
      <c r="R21" s="50"/>
      <c r="T21" s="56"/>
      <c r="U21" s="99"/>
      <c r="V21" s="97"/>
      <c r="W21" s="3"/>
      <c r="X21" s="3"/>
      <c r="Y21" s="184" t="s">
        <v>200</v>
      </c>
      <c r="Z21" s="278" t="s">
        <v>201</v>
      </c>
      <c r="AA21" s="279"/>
      <c r="AB21" s="279"/>
      <c r="AC21" s="280"/>
      <c r="AD21" s="142" t="s">
        <v>92</v>
      </c>
      <c r="AE21" s="143">
        <f>IF(SUM(C12+D12+E12)&lt;=40,AK12+AN12,AN12)+
IF(SUM(C23+D23+E23)&lt;=40,AK24+AN24,AN24)+
IF(SUM(C34+D34+E34)&lt;=40,AK36+AN36,AN36)+
IF(SUM(C45+D45+E45)&lt;=40,AK48+AN48,AN48)+
IF(SUM(C56+D56+E56)&lt;=40,AK60+AN60,AN60)</f>
        <v>0</v>
      </c>
      <c r="AF21" s="144">
        <f>AE21</f>
        <v>0</v>
      </c>
      <c r="AI21" s="35"/>
      <c r="AJ21" s="22" t="s">
        <v>173</v>
      </c>
      <c r="AK21" s="27">
        <f t="shared" si="7"/>
        <v>0</v>
      </c>
      <c r="AL21" s="27">
        <f t="shared" si="8"/>
        <v>0</v>
      </c>
      <c r="AM21" s="27">
        <f t="shared" si="9"/>
        <v>0</v>
      </c>
      <c r="AN21" s="27">
        <f t="shared" si="10"/>
        <v>0</v>
      </c>
      <c r="AO21" s="133"/>
    </row>
    <row r="22" spans="1:41" ht="15">
      <c r="A22" s="22" t="s">
        <v>178</v>
      </c>
      <c r="B22" s="25">
        <f t="shared" si="6"/>
        <v>46214</v>
      </c>
      <c r="C22" s="26"/>
      <c r="D22" s="48"/>
      <c r="E22" s="48"/>
      <c r="F22" s="48"/>
      <c r="G22" s="48"/>
      <c r="H22" s="48"/>
      <c r="I22" s="91"/>
      <c r="J22" s="51"/>
      <c r="K22" s="48"/>
      <c r="L22" s="48"/>
      <c r="M22" s="48"/>
      <c r="N22" s="48"/>
      <c r="O22" s="48"/>
      <c r="P22" s="48"/>
      <c r="Q22" s="48"/>
      <c r="R22" s="50"/>
      <c r="T22" s="56"/>
      <c r="U22" s="99"/>
      <c r="V22" s="97"/>
      <c r="W22" s="3"/>
      <c r="X22" s="1"/>
      <c r="Y22" s="187">
        <v>69</v>
      </c>
      <c r="Z22" s="292" t="s">
        <v>202</v>
      </c>
      <c r="AA22" s="293"/>
      <c r="AB22" s="293"/>
      <c r="AC22" s="294"/>
      <c r="AD22" s="146" t="s">
        <v>92</v>
      </c>
      <c r="AE22" s="147">
        <f>IF($C$12+$D$12+$E$12&gt;40,(AK12)*1.5,0)+
IF($C$23+$D$23+$E$23&gt;40,(AK24)*1.5,0)+
IF($C$34+$D$34+$E$34&gt;40,(AK36)*1.5,0)+
IF($C$45+$D$45+$E$45&gt;40,(AK48)*1.5,0)+
IF($C$56+$D$56+$E$56&gt;40,(AK60)*1.5,0)</f>
        <v>0</v>
      </c>
      <c r="AF22" s="148">
        <f>IF(AE22&gt;0,AE22/1.5,0)</f>
        <v>0</v>
      </c>
      <c r="AI22" s="35"/>
      <c r="AJ22" s="22" t="s">
        <v>175</v>
      </c>
      <c r="AK22" s="27">
        <f t="shared" si="7"/>
        <v>0</v>
      </c>
      <c r="AL22" s="27">
        <f t="shared" si="8"/>
        <v>0</v>
      </c>
      <c r="AM22" s="27">
        <f t="shared" si="9"/>
        <v>0</v>
      </c>
      <c r="AN22" s="27">
        <f t="shared" si="10"/>
        <v>0</v>
      </c>
      <c r="AO22" s="133"/>
    </row>
    <row r="23" spans="1:41" ht="15">
      <c r="A23" s="30" t="s">
        <v>181</v>
      </c>
      <c r="B23" s="21"/>
      <c r="C23" s="29">
        <f>SUMIF($B16:$B22,"&lt;&gt;0",C16:C22)</f>
        <v>0</v>
      </c>
      <c r="D23" s="29">
        <f t="shared" ref="D23:Q23" si="11">SUMIF($B16:$B22,"&lt;&gt;0",D16:D22)</f>
        <v>0</v>
      </c>
      <c r="E23" s="29">
        <f t="shared" si="11"/>
        <v>0</v>
      </c>
      <c r="F23" s="29">
        <f t="shared" si="11"/>
        <v>0</v>
      </c>
      <c r="G23" s="29"/>
      <c r="H23" s="29"/>
      <c r="I23" s="47">
        <f t="shared" si="11"/>
        <v>0</v>
      </c>
      <c r="J23" s="47">
        <f t="shared" si="11"/>
        <v>0</v>
      </c>
      <c r="K23" s="29">
        <f t="shared" si="11"/>
        <v>0</v>
      </c>
      <c r="L23" s="29">
        <f t="shared" si="11"/>
        <v>0</v>
      </c>
      <c r="M23" s="29">
        <f t="shared" si="11"/>
        <v>0</v>
      </c>
      <c r="N23" s="29">
        <f t="shared" si="11"/>
        <v>0</v>
      </c>
      <c r="O23" s="29">
        <f t="shared" si="11"/>
        <v>0</v>
      </c>
      <c r="P23" s="29">
        <f t="shared" si="11"/>
        <v>0</v>
      </c>
      <c r="Q23" s="29">
        <f t="shared" si="11"/>
        <v>0</v>
      </c>
      <c r="R23" s="29"/>
      <c r="T23" s="57">
        <f>SUMIF($B16:$B22,"&lt;&gt;0",T16:T22)</f>
        <v>0</v>
      </c>
      <c r="U23" s="100">
        <f>SUMIF($B16:$B22,"&lt;&gt;0",U16:U22)</f>
        <v>0</v>
      </c>
      <c r="V23" s="100">
        <f>SUMIF($B16:$B22,"&lt;&gt;0",V16:V22)</f>
        <v>0</v>
      </c>
      <c r="W23" s="3"/>
      <c r="Y23" s="153" t="s">
        <v>203</v>
      </c>
      <c r="Z23" s="292" t="s">
        <v>111</v>
      </c>
      <c r="AA23" s="293"/>
      <c r="AB23" s="293"/>
      <c r="AC23" s="294"/>
      <c r="AD23" s="146" t="s">
        <v>110</v>
      </c>
      <c r="AE23" s="154">
        <f>AL12+AL24+AL36+AL48+AL60</f>
        <v>0</v>
      </c>
      <c r="AF23" s="148">
        <f>AE23</f>
        <v>0</v>
      </c>
      <c r="AI23" s="35"/>
      <c r="AJ23" s="22" t="s">
        <v>178</v>
      </c>
      <c r="AK23" s="27">
        <f t="shared" si="7"/>
        <v>0</v>
      </c>
      <c r="AL23" s="27">
        <f t="shared" si="8"/>
        <v>0</v>
      </c>
      <c r="AM23" s="27">
        <f t="shared" si="9"/>
        <v>0</v>
      </c>
      <c r="AN23" s="27">
        <f t="shared" si="10"/>
        <v>0</v>
      </c>
      <c r="AO23" s="133"/>
    </row>
    <row r="24" spans="1:41" ht="15.75" thickBot="1">
      <c r="T24" s="1"/>
      <c r="U24" s="1"/>
      <c r="V24" s="1"/>
      <c r="W24" s="3"/>
      <c r="Y24" s="155">
        <v>75</v>
      </c>
      <c r="Z24" s="298" t="s">
        <v>204</v>
      </c>
      <c r="AA24" s="299"/>
      <c r="AB24" s="299"/>
      <c r="AC24" s="300"/>
      <c r="AD24" s="156"/>
      <c r="AE24" s="156"/>
      <c r="AF24" s="157"/>
      <c r="AI24" s="35"/>
      <c r="AJ24" s="22" t="s">
        <v>181</v>
      </c>
      <c r="AK24" s="94">
        <f>SUM(AK17:AK23)</f>
        <v>0</v>
      </c>
      <c r="AL24" s="94">
        <f t="shared" ref="AL24:AN24" si="12">SUM(AL17:AL23)</f>
        <v>0</v>
      </c>
      <c r="AM24" s="94">
        <f t="shared" si="12"/>
        <v>0</v>
      </c>
      <c r="AN24" s="94">
        <f t="shared" si="12"/>
        <v>0</v>
      </c>
      <c r="AO24" s="133"/>
    </row>
    <row r="25" spans="1:41" ht="16.5" thickTop="1" thickBot="1">
      <c r="A25" s="282" t="s">
        <v>205</v>
      </c>
      <c r="B25" s="282"/>
      <c r="C25" s="283" t="s">
        <v>157</v>
      </c>
      <c r="D25" s="284"/>
      <c r="E25" s="284"/>
      <c r="F25" s="284"/>
      <c r="G25" s="284"/>
      <c r="H25" s="285"/>
      <c r="I25" s="286" t="s">
        <v>158</v>
      </c>
      <c r="J25" s="287"/>
      <c r="K25" s="288" t="s">
        <v>109</v>
      </c>
      <c r="L25" s="289"/>
      <c r="M25" s="289"/>
      <c r="N25" s="289"/>
      <c r="O25" s="289"/>
      <c r="P25" s="289"/>
      <c r="Q25" s="289"/>
      <c r="R25" s="290"/>
      <c r="T25" s="268" t="s">
        <v>98</v>
      </c>
      <c r="U25" s="269"/>
      <c r="V25" s="270"/>
      <c r="W25" s="1"/>
      <c r="Y25" s="158" t="s">
        <v>206</v>
      </c>
      <c r="Z25" s="295" t="s">
        <v>82</v>
      </c>
      <c r="AA25" s="296"/>
      <c r="AB25" s="296"/>
      <c r="AC25" s="297"/>
      <c r="AD25" s="159" t="s">
        <v>81</v>
      </c>
      <c r="AE25" s="160">
        <f>SUM($E$12+E23+E34+E45+E56)</f>
        <v>0</v>
      </c>
      <c r="AF25" s="161">
        <f>AE25</f>
        <v>0</v>
      </c>
      <c r="AI25" s="35"/>
      <c r="AJ25" s="34"/>
      <c r="AK25" s="34"/>
      <c r="AL25" s="34"/>
      <c r="AM25" s="34"/>
      <c r="AN25" s="34"/>
      <c r="AO25" s="133"/>
    </row>
    <row r="26" spans="1:41" ht="15.75" thickTop="1">
      <c r="A26" s="23" t="s">
        <v>160</v>
      </c>
      <c r="B26" s="24" t="s">
        <v>161</v>
      </c>
      <c r="C26" s="23" t="s">
        <v>162</v>
      </c>
      <c r="D26" s="23" t="s">
        <v>78</v>
      </c>
      <c r="E26" s="23" t="s">
        <v>81</v>
      </c>
      <c r="F26" s="23" t="s">
        <v>84</v>
      </c>
      <c r="G26" s="271" t="s">
        <v>163</v>
      </c>
      <c r="H26" s="272"/>
      <c r="I26" s="93" t="s">
        <v>92</v>
      </c>
      <c r="J26" s="92" t="s">
        <v>95</v>
      </c>
      <c r="K26" s="23" t="s">
        <v>110</v>
      </c>
      <c r="L26" s="130" t="s">
        <v>113</v>
      </c>
      <c r="M26" s="23" t="s">
        <v>116</v>
      </c>
      <c r="N26" s="23" t="s">
        <v>119</v>
      </c>
      <c r="O26" s="23" t="s">
        <v>122</v>
      </c>
      <c r="P26" s="23" t="s">
        <v>125</v>
      </c>
      <c r="Q26" s="271" t="s">
        <v>163</v>
      </c>
      <c r="R26" s="273"/>
      <c r="S26" s="1"/>
      <c r="T26" s="55" t="s">
        <v>102</v>
      </c>
      <c r="U26" s="98" t="s">
        <v>99</v>
      </c>
      <c r="V26" s="132" t="s">
        <v>105</v>
      </c>
      <c r="Y26" s="162" t="s">
        <v>207</v>
      </c>
      <c r="Z26" s="278" t="s">
        <v>208</v>
      </c>
      <c r="AA26" s="279"/>
      <c r="AB26" s="279"/>
      <c r="AC26" s="280"/>
      <c r="AD26" s="142" t="s">
        <v>84</v>
      </c>
      <c r="AE26" s="143">
        <f>IF($AF$5=94,F$12+F$23+F$34+F$45+F$56,0)</f>
        <v>0</v>
      </c>
      <c r="AF26" s="144">
        <f>AE26</f>
        <v>0</v>
      </c>
      <c r="AI26" s="35"/>
      <c r="AJ26" s="34"/>
      <c r="AK26" s="32"/>
      <c r="AL26" s="32"/>
      <c r="AM26" s="32"/>
      <c r="AN26" s="34"/>
      <c r="AO26" s="133"/>
    </row>
    <row r="27" spans="1:41" ht="15">
      <c r="A27" s="22" t="s">
        <v>166</v>
      </c>
      <c r="B27" s="25">
        <f>IF(B22&lt;&gt;0,IF(SUM(B22+1)&gt;$AE$7,0, SUM(B22+1)),0)</f>
        <v>46215</v>
      </c>
      <c r="C27" s="26"/>
      <c r="D27" s="48"/>
      <c r="E27" s="48"/>
      <c r="F27" s="48"/>
      <c r="G27" s="48"/>
      <c r="H27" s="48"/>
      <c r="I27" s="91"/>
      <c r="J27" s="51"/>
      <c r="K27" s="48"/>
      <c r="L27" s="48"/>
      <c r="M27" s="48"/>
      <c r="N27" s="48"/>
      <c r="O27" s="48"/>
      <c r="P27" s="48"/>
      <c r="Q27" s="48"/>
      <c r="R27" s="50"/>
      <c r="T27" s="56"/>
      <c r="U27" s="99"/>
      <c r="V27" s="97"/>
      <c r="Y27" s="163" t="s">
        <v>209</v>
      </c>
      <c r="Z27" s="292" t="s">
        <v>210</v>
      </c>
      <c r="AA27" s="293"/>
      <c r="AB27" s="293"/>
      <c r="AC27" s="294"/>
      <c r="AD27" s="146" t="s">
        <v>84</v>
      </c>
      <c r="AE27" s="147">
        <f>IF($AF$5=2,F$12+F$23+F$34+F$45+F$56,0)</f>
        <v>0</v>
      </c>
      <c r="AF27" s="148">
        <f>AE27</f>
        <v>0</v>
      </c>
      <c r="AI27" s="35"/>
      <c r="AJ27" s="23" t="s">
        <v>205</v>
      </c>
      <c r="AK27" s="271" t="s">
        <v>159</v>
      </c>
      <c r="AL27" s="291"/>
      <c r="AM27" s="291"/>
      <c r="AN27" s="273"/>
      <c r="AO27" s="133"/>
    </row>
    <row r="28" spans="1:41" ht="15">
      <c r="A28" s="22" t="s">
        <v>167</v>
      </c>
      <c r="B28" s="25">
        <f t="shared" ref="B28:B33" si="13">IF(B27&lt;&gt;0,IF(SUM(B27+1)&gt;$AE$7,0, SUM(B27+1)),0)</f>
        <v>46216</v>
      </c>
      <c r="C28" s="26"/>
      <c r="D28" s="48"/>
      <c r="E28" s="48"/>
      <c r="F28" s="48"/>
      <c r="G28" s="48"/>
      <c r="H28" s="48"/>
      <c r="I28" s="91"/>
      <c r="J28" s="51"/>
      <c r="K28" s="48"/>
      <c r="L28" s="48"/>
      <c r="M28" s="48"/>
      <c r="N28" s="48"/>
      <c r="O28" s="48"/>
      <c r="P28" s="48"/>
      <c r="Q28" s="48"/>
      <c r="R28" s="50"/>
      <c r="T28" s="56"/>
      <c r="U28" s="99"/>
      <c r="V28" s="97"/>
      <c r="Y28" s="163" t="s">
        <v>211</v>
      </c>
      <c r="Z28" s="292" t="s">
        <v>212</v>
      </c>
      <c r="AA28" s="293"/>
      <c r="AB28" s="293"/>
      <c r="AC28" s="294"/>
      <c r="AD28" s="146" t="s">
        <v>84</v>
      </c>
      <c r="AE28" s="147">
        <f>IF($AF$5=3,F$12+F$23+F$34+F$45+F$56,0)</f>
        <v>0</v>
      </c>
      <c r="AF28" s="148">
        <f>AE28</f>
        <v>0</v>
      </c>
      <c r="AI28" s="35"/>
      <c r="AJ28" s="23" t="s">
        <v>160</v>
      </c>
      <c r="AK28" s="23" t="s">
        <v>164</v>
      </c>
      <c r="AL28" s="23" t="s">
        <v>165</v>
      </c>
      <c r="AM28" s="23" t="s">
        <v>102</v>
      </c>
      <c r="AN28" s="23" t="s">
        <v>81</v>
      </c>
      <c r="AO28" s="133"/>
    </row>
    <row r="29" spans="1:41" ht="15">
      <c r="A29" s="22" t="s">
        <v>171</v>
      </c>
      <c r="B29" s="25">
        <f t="shared" si="13"/>
        <v>46217</v>
      </c>
      <c r="C29" s="26"/>
      <c r="D29" s="48"/>
      <c r="E29" s="48"/>
      <c r="F29" s="48"/>
      <c r="G29" s="48"/>
      <c r="H29" s="48"/>
      <c r="I29" s="91"/>
      <c r="J29" s="51"/>
      <c r="K29" s="48"/>
      <c r="L29" s="48"/>
      <c r="M29" s="48"/>
      <c r="N29" s="48"/>
      <c r="O29" s="48"/>
      <c r="P29" s="48"/>
      <c r="Q29" s="48"/>
      <c r="R29" s="50"/>
      <c r="T29" s="56"/>
      <c r="U29" s="99"/>
      <c r="V29" s="97"/>
      <c r="Y29" s="163" t="s">
        <v>213</v>
      </c>
      <c r="Z29" s="292" t="s">
        <v>214</v>
      </c>
      <c r="AA29" s="293"/>
      <c r="AB29" s="293"/>
      <c r="AC29" s="294"/>
      <c r="AD29" s="146" t="s">
        <v>5</v>
      </c>
      <c r="AE29" s="147">
        <f>SUMIFS(G:G,H:H,"CB 1.5",B:B,"&lt;&gt;0")*1.5</f>
        <v>0</v>
      </c>
      <c r="AF29" s="148">
        <f>AE29/1.5</f>
        <v>0</v>
      </c>
      <c r="AI29" s="35"/>
      <c r="AJ29" s="22" t="s">
        <v>166</v>
      </c>
      <c r="AK29" s="27">
        <f t="shared" ref="AK29:AK35" si="14">I27</f>
        <v>0</v>
      </c>
      <c r="AL29" s="27">
        <f t="shared" ref="AL29:AL35" si="15">K27</f>
        <v>0</v>
      </c>
      <c r="AM29" s="27">
        <f t="shared" ref="AM29:AM35" si="16">IF($U$12&gt;0,T27,0)</f>
        <v>0</v>
      </c>
      <c r="AN29" s="27">
        <f t="shared" ref="AN29:AN35" si="17">IF(E27&gt;8,8,E27)</f>
        <v>0</v>
      </c>
      <c r="AO29" s="133"/>
    </row>
    <row r="30" spans="1:41" ht="15.75" thickBot="1">
      <c r="A30" s="22" t="s">
        <v>172</v>
      </c>
      <c r="B30" s="25">
        <f t="shared" si="13"/>
        <v>46218</v>
      </c>
      <c r="C30" s="26"/>
      <c r="D30" s="48"/>
      <c r="E30" s="48"/>
      <c r="F30" s="48"/>
      <c r="G30" s="48"/>
      <c r="H30" s="48"/>
      <c r="I30" s="91"/>
      <c r="J30" s="51"/>
      <c r="K30" s="48"/>
      <c r="L30" s="48"/>
      <c r="M30" s="48"/>
      <c r="N30" s="48"/>
      <c r="O30" s="48"/>
      <c r="P30" s="48"/>
      <c r="Q30" s="48"/>
      <c r="R30" s="50"/>
      <c r="T30" s="56"/>
      <c r="U30" s="99"/>
      <c r="V30" s="97"/>
      <c r="Y30" s="164" t="s">
        <v>215</v>
      </c>
      <c r="Z30" s="260" t="s">
        <v>216</v>
      </c>
      <c r="AA30" s="261"/>
      <c r="AB30" s="261"/>
      <c r="AC30" s="262"/>
      <c r="AD30" s="150" t="s">
        <v>9</v>
      </c>
      <c r="AE30" s="151">
        <f>SUMIFS(G:G,H:H,"CB 1.0",B:B,"&lt;&gt;0")</f>
        <v>0</v>
      </c>
      <c r="AF30" s="152">
        <f>AE30</f>
        <v>0</v>
      </c>
      <c r="AI30" s="35"/>
      <c r="AJ30" s="22" t="s">
        <v>167</v>
      </c>
      <c r="AK30" s="27">
        <f t="shared" si="14"/>
        <v>0</v>
      </c>
      <c r="AL30" s="27">
        <f t="shared" si="15"/>
        <v>0</v>
      </c>
      <c r="AM30" s="27">
        <f t="shared" si="16"/>
        <v>0</v>
      </c>
      <c r="AN30" s="27">
        <f t="shared" si="17"/>
        <v>0</v>
      </c>
      <c r="AO30" s="133"/>
    </row>
    <row r="31" spans="1:41" ht="15.75" thickTop="1">
      <c r="A31" s="22" t="s">
        <v>173</v>
      </c>
      <c r="B31" s="25">
        <f t="shared" si="13"/>
        <v>46219</v>
      </c>
      <c r="C31" s="26"/>
      <c r="D31" s="48"/>
      <c r="E31" s="48"/>
      <c r="F31" s="48"/>
      <c r="G31" s="48"/>
      <c r="H31" s="48"/>
      <c r="I31" s="91"/>
      <c r="J31" s="51"/>
      <c r="K31" s="48"/>
      <c r="L31" s="48"/>
      <c r="M31" s="48"/>
      <c r="N31" s="48"/>
      <c r="O31" s="48"/>
      <c r="P31" s="48"/>
      <c r="Q31" s="48"/>
      <c r="R31" s="50"/>
      <c r="T31" s="56"/>
      <c r="U31" s="99"/>
      <c r="V31" s="97"/>
      <c r="Y31" s="165" t="s">
        <v>217</v>
      </c>
      <c r="Z31" s="278" t="s">
        <v>218</v>
      </c>
      <c r="AA31" s="279"/>
      <c r="AB31" s="279"/>
      <c r="AC31" s="280"/>
      <c r="AD31" s="142" t="s">
        <v>219</v>
      </c>
      <c r="AE31" s="143">
        <f>IF(SUM(C12,D12,E12)&lt;=(40),J12)+
IF(SUM(C23,D23,E23)&lt;=40,J23)+
IF(SUM(C34,D34,E34)&lt;=40,J34)+
IF(SUM(C45,D45,E45)&lt;=40,J45)+
IF(SUM(C56,D56,E56)&lt;=40,J56)</f>
        <v>0</v>
      </c>
      <c r="AF31" s="144">
        <f>AE31</f>
        <v>0</v>
      </c>
      <c r="AI31" s="35"/>
      <c r="AJ31" s="22" t="s">
        <v>171</v>
      </c>
      <c r="AK31" s="27">
        <f t="shared" si="14"/>
        <v>0</v>
      </c>
      <c r="AL31" s="27">
        <f t="shared" si="15"/>
        <v>0</v>
      </c>
      <c r="AM31" s="27">
        <f t="shared" si="16"/>
        <v>0</v>
      </c>
      <c r="AN31" s="27">
        <f t="shared" si="17"/>
        <v>0</v>
      </c>
      <c r="AO31" s="133"/>
    </row>
    <row r="32" spans="1:41" ht="15.75" thickBot="1">
      <c r="A32" s="22" t="s">
        <v>175</v>
      </c>
      <c r="B32" s="25">
        <f t="shared" si="13"/>
        <v>46220</v>
      </c>
      <c r="C32" s="26"/>
      <c r="D32" s="48"/>
      <c r="E32" s="48"/>
      <c r="F32" s="48"/>
      <c r="G32" s="48"/>
      <c r="H32" s="48"/>
      <c r="I32" s="91"/>
      <c r="J32" s="51"/>
      <c r="K32" s="48"/>
      <c r="L32" s="48"/>
      <c r="M32" s="48"/>
      <c r="N32" s="48"/>
      <c r="O32" s="48"/>
      <c r="P32" s="48"/>
      <c r="Q32" s="48"/>
      <c r="R32" s="50"/>
      <c r="T32" s="56"/>
      <c r="U32" s="99"/>
      <c r="V32" s="97"/>
      <c r="Y32" s="166" t="s">
        <v>220</v>
      </c>
      <c r="Z32" s="260" t="s">
        <v>221</v>
      </c>
      <c r="AA32" s="261"/>
      <c r="AB32" s="261"/>
      <c r="AC32" s="262"/>
      <c r="AD32" s="167" t="s">
        <v>219</v>
      </c>
      <c r="AE32" s="151">
        <f>IF($C$12+$D$12+$E$12&gt;40,(J12)*1.5,0)+
IF($C$23+$D$23+$E$23&gt;40,(J23)*1.5,0)+
IF($C$34+$D$34+$E$34&gt;40,(J34)*1.5,0)+
IF($C$45+$D$45+$E$45&gt;40,(J45)*1.5,0)+
IF($C$56+$D$56+$E$56&gt;40,(J56)*1.5,0)</f>
        <v>0</v>
      </c>
      <c r="AF32" s="152">
        <f>AE32/1.5</f>
        <v>0</v>
      </c>
      <c r="AI32" s="35"/>
      <c r="AJ32" s="22" t="s">
        <v>172</v>
      </c>
      <c r="AK32" s="27">
        <f t="shared" si="14"/>
        <v>0</v>
      </c>
      <c r="AL32" s="27">
        <f t="shared" si="15"/>
        <v>0</v>
      </c>
      <c r="AM32" s="27">
        <f t="shared" si="16"/>
        <v>0</v>
      </c>
      <c r="AN32" s="27">
        <f t="shared" si="17"/>
        <v>0</v>
      </c>
      <c r="AO32" s="133"/>
    </row>
    <row r="33" spans="1:41" ht="15.75" thickTop="1">
      <c r="A33" s="22" t="s">
        <v>178</v>
      </c>
      <c r="B33" s="25">
        <f t="shared" si="13"/>
        <v>46221</v>
      </c>
      <c r="C33" s="26"/>
      <c r="D33" s="48"/>
      <c r="E33" s="48"/>
      <c r="F33" s="48"/>
      <c r="G33" s="48"/>
      <c r="H33" s="48"/>
      <c r="I33" s="91"/>
      <c r="J33" s="51"/>
      <c r="K33" s="48"/>
      <c r="L33" s="48"/>
      <c r="M33" s="48"/>
      <c r="N33" s="48"/>
      <c r="O33" s="48"/>
      <c r="P33" s="48"/>
      <c r="Q33" s="48"/>
      <c r="R33" s="50"/>
      <c r="T33" s="56"/>
      <c r="U33" s="99"/>
      <c r="V33" s="97"/>
      <c r="Y33" s="141">
        <v>167</v>
      </c>
      <c r="Z33" s="278" t="s">
        <v>12</v>
      </c>
      <c r="AA33" s="279"/>
      <c r="AB33" s="279"/>
      <c r="AC33" s="280"/>
      <c r="AD33" s="142" t="s">
        <v>11</v>
      </c>
      <c r="AE33" s="143">
        <f>SUMIFS(Q:Q,R:R,"M",B:B,"&lt;&gt;0")</f>
        <v>0</v>
      </c>
      <c r="AF33" s="144">
        <f t="shared" ref="AF33:AF48" si="18">AE33</f>
        <v>0</v>
      </c>
      <c r="AI33" s="35"/>
      <c r="AJ33" s="22" t="s">
        <v>173</v>
      </c>
      <c r="AK33" s="27">
        <f t="shared" si="14"/>
        <v>0</v>
      </c>
      <c r="AL33" s="27">
        <f t="shared" si="15"/>
        <v>0</v>
      </c>
      <c r="AM33" s="27">
        <f t="shared" si="16"/>
        <v>0</v>
      </c>
      <c r="AN33" s="27">
        <f t="shared" si="17"/>
        <v>0</v>
      </c>
      <c r="AO33" s="133"/>
    </row>
    <row r="34" spans="1:41" ht="15">
      <c r="A34" s="30" t="s">
        <v>181</v>
      </c>
      <c r="B34" s="21"/>
      <c r="C34" s="29">
        <f>SUMIF($B27:$B33,"&lt;&gt;0",C27:C33)</f>
        <v>0</v>
      </c>
      <c r="D34" s="29">
        <f t="shared" ref="D34:Q34" si="19">SUMIF($B27:$B33,"&lt;&gt;0",D27:D33)</f>
        <v>0</v>
      </c>
      <c r="E34" s="29">
        <f t="shared" si="19"/>
        <v>0</v>
      </c>
      <c r="F34" s="29">
        <f t="shared" si="19"/>
        <v>0</v>
      </c>
      <c r="G34" s="29"/>
      <c r="H34" s="29"/>
      <c r="I34" s="47">
        <f t="shared" si="19"/>
        <v>0</v>
      </c>
      <c r="J34" s="47">
        <f t="shared" si="19"/>
        <v>0</v>
      </c>
      <c r="K34" s="29">
        <f t="shared" si="19"/>
        <v>0</v>
      </c>
      <c r="L34" s="29">
        <f t="shared" si="19"/>
        <v>0</v>
      </c>
      <c r="M34" s="29">
        <f t="shared" si="19"/>
        <v>0</v>
      </c>
      <c r="N34" s="29">
        <f t="shared" si="19"/>
        <v>0</v>
      </c>
      <c r="O34" s="29">
        <f t="shared" si="19"/>
        <v>0</v>
      </c>
      <c r="P34" s="29">
        <f t="shared" si="19"/>
        <v>0</v>
      </c>
      <c r="Q34" s="29">
        <f t="shared" si="19"/>
        <v>0</v>
      </c>
      <c r="R34" s="29"/>
      <c r="T34" s="57">
        <f>SUMIF($B27:$B33,"&lt;&gt;0",T27:T33)</f>
        <v>0</v>
      </c>
      <c r="U34" s="100">
        <f>SUMIF($B27:$B33,"&lt;&gt;0",U27:U33)</f>
        <v>0</v>
      </c>
      <c r="V34" s="100">
        <f>SUMIF($B27:$B33,"&lt;&gt;0",V27:V33)</f>
        <v>0</v>
      </c>
      <c r="Y34" s="145">
        <v>170</v>
      </c>
      <c r="Z34" s="292" t="s">
        <v>222</v>
      </c>
      <c r="AA34" s="293"/>
      <c r="AB34" s="293"/>
      <c r="AC34" s="294"/>
      <c r="AD34" s="146" t="s">
        <v>113</v>
      </c>
      <c r="AE34" s="147">
        <f>SUM(L12,L23,L34,L45,L56)</f>
        <v>0</v>
      </c>
      <c r="AF34" s="148">
        <f t="shared" si="18"/>
        <v>0</v>
      </c>
      <c r="AI34" s="35"/>
      <c r="AJ34" s="22" t="s">
        <v>175</v>
      </c>
      <c r="AK34" s="27">
        <f t="shared" si="14"/>
        <v>0</v>
      </c>
      <c r="AL34" s="27">
        <f t="shared" si="15"/>
        <v>0</v>
      </c>
      <c r="AM34" s="27">
        <f t="shared" si="16"/>
        <v>0</v>
      </c>
      <c r="AN34" s="27">
        <f t="shared" si="17"/>
        <v>0</v>
      </c>
      <c r="AO34" s="133"/>
    </row>
    <row r="35" spans="1:41" ht="15.75" thickBot="1">
      <c r="Y35" s="145">
        <v>180</v>
      </c>
      <c r="Z35" s="292" t="s">
        <v>223</v>
      </c>
      <c r="AA35" s="293"/>
      <c r="AB35" s="293"/>
      <c r="AC35" s="294"/>
      <c r="AD35" s="146" t="s">
        <v>116</v>
      </c>
      <c r="AE35" s="147">
        <f>SUM(M12,M23,M34,M45,M56)</f>
        <v>0</v>
      </c>
      <c r="AF35" s="148">
        <f t="shared" si="18"/>
        <v>0</v>
      </c>
      <c r="AI35" s="35"/>
      <c r="AJ35" s="22" t="s">
        <v>178</v>
      </c>
      <c r="AK35" s="27">
        <f t="shared" si="14"/>
        <v>0</v>
      </c>
      <c r="AL35" s="27">
        <f t="shared" si="15"/>
        <v>0</v>
      </c>
      <c r="AM35" s="27">
        <f t="shared" si="16"/>
        <v>0</v>
      </c>
      <c r="AN35" s="27">
        <f t="shared" si="17"/>
        <v>0</v>
      </c>
      <c r="AO35" s="133"/>
    </row>
    <row r="36" spans="1:41" ht="15.75" thickTop="1">
      <c r="A36" s="282" t="s">
        <v>224</v>
      </c>
      <c r="B36" s="282"/>
      <c r="C36" s="283" t="s">
        <v>157</v>
      </c>
      <c r="D36" s="284"/>
      <c r="E36" s="284"/>
      <c r="F36" s="284"/>
      <c r="G36" s="284"/>
      <c r="H36" s="285"/>
      <c r="I36" s="286" t="s">
        <v>158</v>
      </c>
      <c r="J36" s="287"/>
      <c r="K36" s="288" t="s">
        <v>109</v>
      </c>
      <c r="L36" s="289"/>
      <c r="M36" s="289"/>
      <c r="N36" s="289"/>
      <c r="O36" s="289"/>
      <c r="P36" s="289"/>
      <c r="Q36" s="289"/>
      <c r="R36" s="290"/>
      <c r="T36" s="268" t="s">
        <v>98</v>
      </c>
      <c r="U36" s="269"/>
      <c r="V36" s="270"/>
      <c r="Y36" s="168">
        <v>181</v>
      </c>
      <c r="Z36" s="292" t="s">
        <v>225</v>
      </c>
      <c r="AA36" s="293"/>
      <c r="AB36" s="293"/>
      <c r="AC36" s="294"/>
      <c r="AD36" s="169" t="s">
        <v>23</v>
      </c>
      <c r="AE36" s="147">
        <f>SUMIFS(Q:Q,R:R,"P181",B:B,"&lt;&gt;0")</f>
        <v>0</v>
      </c>
      <c r="AF36" s="148">
        <f t="shared" si="18"/>
        <v>0</v>
      </c>
      <c r="AI36" s="35"/>
      <c r="AJ36" s="22" t="s">
        <v>181</v>
      </c>
      <c r="AK36" s="94">
        <f>SUM(AK29:AK35)</f>
        <v>0</v>
      </c>
      <c r="AL36" s="94">
        <f t="shared" ref="AL36:AN36" si="20">SUM(AL29:AL35)</f>
        <v>0</v>
      </c>
      <c r="AM36" s="94">
        <f t="shared" si="20"/>
        <v>0</v>
      </c>
      <c r="AN36" s="94">
        <f t="shared" si="20"/>
        <v>0</v>
      </c>
      <c r="AO36" s="133"/>
    </row>
    <row r="37" spans="1:41" ht="15">
      <c r="A37" s="23" t="s">
        <v>160</v>
      </c>
      <c r="B37" s="24" t="s">
        <v>161</v>
      </c>
      <c r="C37" s="23" t="s">
        <v>162</v>
      </c>
      <c r="D37" s="23" t="s">
        <v>78</v>
      </c>
      <c r="E37" s="23" t="s">
        <v>81</v>
      </c>
      <c r="F37" s="23" t="s">
        <v>84</v>
      </c>
      <c r="G37" s="271" t="s">
        <v>163</v>
      </c>
      <c r="H37" s="272"/>
      <c r="I37" s="93" t="s">
        <v>92</v>
      </c>
      <c r="J37" s="92" t="s">
        <v>95</v>
      </c>
      <c r="K37" s="23" t="s">
        <v>110</v>
      </c>
      <c r="L37" s="130" t="s">
        <v>113</v>
      </c>
      <c r="M37" s="23" t="s">
        <v>116</v>
      </c>
      <c r="N37" s="23" t="s">
        <v>119</v>
      </c>
      <c r="O37" s="23" t="s">
        <v>122</v>
      </c>
      <c r="P37" s="23" t="s">
        <v>125</v>
      </c>
      <c r="Q37" s="271" t="s">
        <v>163</v>
      </c>
      <c r="R37" s="273"/>
      <c r="S37" s="1"/>
      <c r="T37" s="55" t="s">
        <v>102</v>
      </c>
      <c r="U37" s="98" t="s">
        <v>99</v>
      </c>
      <c r="V37" s="132" t="s">
        <v>105</v>
      </c>
      <c r="Y37" s="168">
        <v>182</v>
      </c>
      <c r="Z37" s="292" t="s">
        <v>226</v>
      </c>
      <c r="AA37" s="293"/>
      <c r="AB37" s="293"/>
      <c r="AC37" s="294"/>
      <c r="AD37" s="169" t="s">
        <v>25</v>
      </c>
      <c r="AE37" s="147">
        <f>SUMIFS(Q:Q,R:R,"P182",B:B,"&lt;&gt;0")</f>
        <v>0</v>
      </c>
      <c r="AF37" s="148">
        <f t="shared" si="18"/>
        <v>0</v>
      </c>
      <c r="AI37" s="35"/>
      <c r="AJ37" s="34"/>
      <c r="AK37" s="34"/>
      <c r="AL37" s="34"/>
      <c r="AM37" s="34"/>
      <c r="AN37" s="34"/>
      <c r="AO37" s="133"/>
    </row>
    <row r="38" spans="1:41" ht="15.75" thickBot="1">
      <c r="A38" s="22" t="s">
        <v>166</v>
      </c>
      <c r="B38" s="25">
        <f>IF(B33&lt;&gt;0,IF(SUM(B33+1)&gt;$AE$7,0, SUM(B33+1)),0)</f>
        <v>46222</v>
      </c>
      <c r="C38" s="26"/>
      <c r="D38" s="48"/>
      <c r="E38" s="48"/>
      <c r="F38" s="48"/>
      <c r="G38" s="48"/>
      <c r="H38" s="48"/>
      <c r="I38" s="91"/>
      <c r="J38" s="51"/>
      <c r="K38" s="48"/>
      <c r="L38" s="48"/>
      <c r="M38" s="48"/>
      <c r="N38" s="48"/>
      <c r="O38" s="48"/>
      <c r="P38" s="48"/>
      <c r="Q38" s="48"/>
      <c r="R38" s="50"/>
      <c r="T38" s="56"/>
      <c r="U38" s="99"/>
      <c r="V38" s="97"/>
      <c r="Y38" s="170">
        <v>183</v>
      </c>
      <c r="Z38" s="260" t="s">
        <v>244</v>
      </c>
      <c r="AA38" s="261"/>
      <c r="AB38" s="261"/>
      <c r="AC38" s="262"/>
      <c r="AD38" s="167" t="s">
        <v>243</v>
      </c>
      <c r="AE38" s="151">
        <f>SUMIFS(Q:Q,R:R,"B183",B:B,"&lt;&gt;0")</f>
        <v>0</v>
      </c>
      <c r="AF38" s="152">
        <f t="shared" si="18"/>
        <v>0</v>
      </c>
      <c r="AI38" s="35"/>
      <c r="AJ38" s="34"/>
      <c r="AK38" s="32"/>
      <c r="AL38" s="32"/>
      <c r="AM38" s="32"/>
      <c r="AN38" s="34"/>
      <c r="AO38" s="133"/>
    </row>
    <row r="39" spans="1:41" ht="15.75" thickTop="1">
      <c r="A39" s="22" t="s">
        <v>167</v>
      </c>
      <c r="B39" s="25">
        <f t="shared" ref="B39:B44" si="21">IF(B38&lt;&gt;0,IF(SUM(B38+1)&gt;$AE$7,0, SUM(B38+1)),0)</f>
        <v>46223</v>
      </c>
      <c r="C39" s="26"/>
      <c r="D39" s="48"/>
      <c r="E39" s="48"/>
      <c r="F39" s="48"/>
      <c r="G39" s="48"/>
      <c r="H39" s="48"/>
      <c r="I39" s="91"/>
      <c r="J39" s="51"/>
      <c r="K39" s="48"/>
      <c r="L39" s="48"/>
      <c r="M39" s="48"/>
      <c r="N39" s="48"/>
      <c r="O39" s="48"/>
      <c r="P39" s="48"/>
      <c r="Q39" s="48"/>
      <c r="R39" s="50"/>
      <c r="T39" s="56"/>
      <c r="U39" s="99"/>
      <c r="V39" s="97"/>
      <c r="Y39" s="171">
        <v>185</v>
      </c>
      <c r="Z39" s="278" t="s">
        <v>100</v>
      </c>
      <c r="AA39" s="279"/>
      <c r="AB39" s="279"/>
      <c r="AC39" s="280"/>
      <c r="AD39" s="172" t="s">
        <v>99</v>
      </c>
      <c r="AE39" s="143">
        <f>SUM(U12+U23+U34+U45+U56)</f>
        <v>0</v>
      </c>
      <c r="AF39" s="144">
        <f t="shared" si="18"/>
        <v>0</v>
      </c>
      <c r="AI39" s="35"/>
      <c r="AJ39" s="23" t="s">
        <v>224</v>
      </c>
      <c r="AK39" s="271" t="s">
        <v>159</v>
      </c>
      <c r="AL39" s="291"/>
      <c r="AM39" s="291"/>
      <c r="AN39" s="273"/>
      <c r="AO39" s="133"/>
    </row>
    <row r="40" spans="1:41" ht="15.75" thickBot="1">
      <c r="A40" s="22" t="s">
        <v>171</v>
      </c>
      <c r="B40" s="25">
        <f t="shared" si="21"/>
        <v>46224</v>
      </c>
      <c r="C40" s="26"/>
      <c r="D40" s="48"/>
      <c r="E40" s="48"/>
      <c r="F40" s="48"/>
      <c r="G40" s="48"/>
      <c r="H40" s="48"/>
      <c r="I40" s="91"/>
      <c r="J40" s="51"/>
      <c r="K40" s="48"/>
      <c r="L40" s="48"/>
      <c r="M40" s="48"/>
      <c r="N40" s="48"/>
      <c r="O40" s="48"/>
      <c r="P40" s="48"/>
      <c r="Q40" s="48"/>
      <c r="R40" s="50"/>
      <c r="T40" s="56"/>
      <c r="U40" s="99"/>
      <c r="V40" s="97"/>
      <c r="Y40" s="170">
        <v>186</v>
      </c>
      <c r="Z40" s="260" t="s">
        <v>103</v>
      </c>
      <c r="AA40" s="261"/>
      <c r="AB40" s="261"/>
      <c r="AC40" s="262"/>
      <c r="AD40" s="167" t="s">
        <v>102</v>
      </c>
      <c r="AE40" s="151">
        <f>SUM(T12+T23+T34+T45+T56)</f>
        <v>0</v>
      </c>
      <c r="AF40" s="152">
        <f t="shared" si="18"/>
        <v>0</v>
      </c>
      <c r="AI40" s="35"/>
      <c r="AJ40" s="23" t="s">
        <v>160</v>
      </c>
      <c r="AK40" s="23" t="s">
        <v>164</v>
      </c>
      <c r="AL40" s="23" t="s">
        <v>165</v>
      </c>
      <c r="AM40" s="23" t="s">
        <v>102</v>
      </c>
      <c r="AN40" s="23" t="s">
        <v>81</v>
      </c>
      <c r="AO40" s="133"/>
    </row>
    <row r="41" spans="1:41" ht="15.75" thickTop="1">
      <c r="A41" s="22" t="s">
        <v>172</v>
      </c>
      <c r="B41" s="25">
        <f t="shared" si="21"/>
        <v>46225</v>
      </c>
      <c r="C41" s="26"/>
      <c r="D41" s="48"/>
      <c r="E41" s="48"/>
      <c r="F41" s="48"/>
      <c r="G41" s="48"/>
      <c r="H41" s="48"/>
      <c r="I41" s="91"/>
      <c r="J41" s="51"/>
      <c r="K41" s="48"/>
      <c r="L41" s="48"/>
      <c r="M41" s="48"/>
      <c r="N41" s="48"/>
      <c r="O41" s="48"/>
      <c r="P41" s="48"/>
      <c r="Q41" s="48"/>
      <c r="R41" s="50"/>
      <c r="T41" s="56"/>
      <c r="U41" s="99"/>
      <c r="V41" s="97"/>
      <c r="Y41" s="171">
        <v>194</v>
      </c>
      <c r="Z41" s="278" t="s">
        <v>227</v>
      </c>
      <c r="AA41" s="279"/>
      <c r="AB41" s="279"/>
      <c r="AC41" s="280"/>
      <c r="AD41" s="172" t="s">
        <v>17</v>
      </c>
      <c r="AE41" s="143">
        <f>SUMIFS(Q:Q,R:R,"SALB",B:B,"&lt;&gt;0")</f>
        <v>0</v>
      </c>
      <c r="AF41" s="144">
        <f t="shared" si="18"/>
        <v>0</v>
      </c>
      <c r="AI41" s="35"/>
      <c r="AJ41" s="22" t="s">
        <v>166</v>
      </c>
      <c r="AK41" s="27">
        <f t="shared" ref="AK41:AK47" si="22">I38</f>
        <v>0</v>
      </c>
      <c r="AL41" s="27">
        <f t="shared" ref="AL41:AL47" si="23">K38</f>
        <v>0</v>
      </c>
      <c r="AM41" s="27">
        <f t="shared" ref="AM41:AM47" si="24">IF($U$12&gt;0,T38,0)</f>
        <v>0</v>
      </c>
      <c r="AN41" s="27">
        <f t="shared" ref="AN41:AN47" si="25">IF(E38&gt;8,8,E38)</f>
        <v>0</v>
      </c>
      <c r="AO41" s="133"/>
    </row>
    <row r="42" spans="1:41" ht="15">
      <c r="A42" s="22" t="s">
        <v>173</v>
      </c>
      <c r="B42" s="25">
        <f t="shared" si="21"/>
        <v>46226</v>
      </c>
      <c r="C42" s="26"/>
      <c r="D42" s="48"/>
      <c r="E42" s="48"/>
      <c r="F42" s="48"/>
      <c r="G42" s="48"/>
      <c r="H42" s="48"/>
      <c r="I42" s="91"/>
      <c r="J42" s="51"/>
      <c r="K42" s="48"/>
      <c r="L42" s="48"/>
      <c r="M42" s="48"/>
      <c r="N42" s="48"/>
      <c r="O42" s="48"/>
      <c r="P42" s="48"/>
      <c r="Q42" s="48"/>
      <c r="R42" s="50"/>
      <c r="T42" s="56"/>
      <c r="U42" s="99"/>
      <c r="V42" s="97"/>
      <c r="Y42" s="145">
        <v>195</v>
      </c>
      <c r="Z42" s="292" t="s">
        <v>123</v>
      </c>
      <c r="AA42" s="293"/>
      <c r="AB42" s="293"/>
      <c r="AC42" s="294"/>
      <c r="AD42" s="169" t="s">
        <v>122</v>
      </c>
      <c r="AE42" s="147">
        <f>SUM(O12,O23,O34,O45,O56)</f>
        <v>0</v>
      </c>
      <c r="AF42" s="148">
        <f t="shared" si="18"/>
        <v>0</v>
      </c>
      <c r="AI42" s="35"/>
      <c r="AJ42" s="22" t="s">
        <v>167</v>
      </c>
      <c r="AK42" s="27">
        <f t="shared" si="22"/>
        <v>0</v>
      </c>
      <c r="AL42" s="27">
        <f t="shared" si="23"/>
        <v>0</v>
      </c>
      <c r="AM42" s="27">
        <f t="shared" si="24"/>
        <v>0</v>
      </c>
      <c r="AN42" s="27">
        <f t="shared" si="25"/>
        <v>0</v>
      </c>
      <c r="AO42" s="133"/>
    </row>
    <row r="43" spans="1:41" ht="15">
      <c r="A43" s="22" t="s">
        <v>175</v>
      </c>
      <c r="B43" s="25">
        <f t="shared" si="21"/>
        <v>46227</v>
      </c>
      <c r="C43" s="26"/>
      <c r="D43" s="48"/>
      <c r="E43" s="48"/>
      <c r="F43" s="48"/>
      <c r="G43" s="48"/>
      <c r="H43" s="48"/>
      <c r="I43" s="91"/>
      <c r="J43" s="51"/>
      <c r="K43" s="48"/>
      <c r="L43" s="48"/>
      <c r="M43" s="48"/>
      <c r="N43" s="48"/>
      <c r="O43" s="48"/>
      <c r="P43" s="48"/>
      <c r="Q43" s="48"/>
      <c r="R43" s="50"/>
      <c r="T43" s="56"/>
      <c r="U43" s="99"/>
      <c r="V43" s="97"/>
      <c r="Y43" s="168">
        <v>196</v>
      </c>
      <c r="Z43" s="292" t="s">
        <v>16</v>
      </c>
      <c r="AA43" s="293"/>
      <c r="AB43" s="293"/>
      <c r="AC43" s="294"/>
      <c r="AD43" s="169" t="s">
        <v>15</v>
      </c>
      <c r="AE43" s="147">
        <f>SUMIFS(Q:Q,R:R,"AL",B:B,"&lt;&gt;0")</f>
        <v>0</v>
      </c>
      <c r="AF43" s="148">
        <f t="shared" si="18"/>
        <v>0</v>
      </c>
      <c r="AI43" s="35"/>
      <c r="AJ43" s="22" t="s">
        <v>171</v>
      </c>
      <c r="AK43" s="27">
        <f t="shared" si="22"/>
        <v>0</v>
      </c>
      <c r="AL43" s="27">
        <f t="shared" si="23"/>
        <v>0</v>
      </c>
      <c r="AM43" s="27">
        <f t="shared" si="24"/>
        <v>0</v>
      </c>
      <c r="AN43" s="27">
        <f t="shared" si="25"/>
        <v>0</v>
      </c>
      <c r="AO43" s="133"/>
    </row>
    <row r="44" spans="1:41" ht="15">
      <c r="A44" s="22" t="s">
        <v>178</v>
      </c>
      <c r="B44" s="25">
        <f t="shared" si="21"/>
        <v>46228</v>
      </c>
      <c r="C44" s="26"/>
      <c r="D44" s="48"/>
      <c r="E44" s="48"/>
      <c r="F44" s="48"/>
      <c r="G44" s="48"/>
      <c r="H44" s="48"/>
      <c r="I44" s="91"/>
      <c r="J44" s="51"/>
      <c r="K44" s="48"/>
      <c r="L44" s="48"/>
      <c r="M44" s="48"/>
      <c r="N44" s="48"/>
      <c r="O44" s="48"/>
      <c r="P44" s="48"/>
      <c r="Q44" s="48"/>
      <c r="R44" s="50"/>
      <c r="T44" s="56"/>
      <c r="U44" s="99"/>
      <c r="V44" s="97"/>
      <c r="Y44" s="168">
        <v>197</v>
      </c>
      <c r="Z44" s="292" t="s">
        <v>228</v>
      </c>
      <c r="AA44" s="293"/>
      <c r="AB44" s="293"/>
      <c r="AC44" s="294"/>
      <c r="AD44" s="169" t="s">
        <v>7</v>
      </c>
      <c r="AE44" s="147">
        <f>SUMIFS(Q:Q,R:R,"DR",B:B,"&lt;&gt;0")</f>
        <v>0</v>
      </c>
      <c r="AF44" s="148">
        <f t="shared" si="18"/>
        <v>0</v>
      </c>
      <c r="AI44" s="35"/>
      <c r="AJ44" s="22" t="s">
        <v>172</v>
      </c>
      <c r="AK44" s="27">
        <f t="shared" si="22"/>
        <v>0</v>
      </c>
      <c r="AL44" s="27">
        <f t="shared" si="23"/>
        <v>0</v>
      </c>
      <c r="AM44" s="27">
        <f t="shared" si="24"/>
        <v>0</v>
      </c>
      <c r="AN44" s="27">
        <f t="shared" si="25"/>
        <v>0</v>
      </c>
      <c r="AO44" s="133"/>
    </row>
    <row r="45" spans="1:41" ht="15">
      <c r="A45" s="30" t="s">
        <v>181</v>
      </c>
      <c r="B45" s="21"/>
      <c r="C45" s="29">
        <f>SUMIF($B38:$B44,"&lt;&gt;0",C38:C44)</f>
        <v>0</v>
      </c>
      <c r="D45" s="29">
        <f t="shared" ref="D45:Q45" si="26">SUMIF($B38:$B44,"&lt;&gt;0",D38:D44)</f>
        <v>0</v>
      </c>
      <c r="E45" s="29">
        <f t="shared" si="26"/>
        <v>0</v>
      </c>
      <c r="F45" s="29">
        <f t="shared" si="26"/>
        <v>0</v>
      </c>
      <c r="G45" s="29"/>
      <c r="H45" s="29"/>
      <c r="I45" s="47">
        <f t="shared" si="26"/>
        <v>0</v>
      </c>
      <c r="J45" s="47">
        <f t="shared" si="26"/>
        <v>0</v>
      </c>
      <c r="K45" s="29">
        <f t="shared" si="26"/>
        <v>0</v>
      </c>
      <c r="L45" s="29">
        <f t="shared" si="26"/>
        <v>0</v>
      </c>
      <c r="M45" s="29">
        <f t="shared" si="26"/>
        <v>0</v>
      </c>
      <c r="N45" s="29">
        <f t="shared" si="26"/>
        <v>0</v>
      </c>
      <c r="O45" s="29">
        <f t="shared" si="26"/>
        <v>0</v>
      </c>
      <c r="P45" s="29">
        <f t="shared" si="26"/>
        <v>0</v>
      </c>
      <c r="Q45" s="29">
        <f t="shared" si="26"/>
        <v>0</v>
      </c>
      <c r="R45" s="29"/>
      <c r="T45" s="57">
        <f>SUMIF($B38:$B44,"&lt;&gt;0",T38:T44)</f>
        <v>0</v>
      </c>
      <c r="U45" s="100">
        <f>SUMIF($B38:$B44,"&lt;&gt;0",U38:U44)</f>
        <v>0</v>
      </c>
      <c r="V45" s="100">
        <f>SUMIF($B38:$B44,"&lt;&gt;0",V38:V44)</f>
        <v>0</v>
      </c>
      <c r="Y45" s="188">
        <v>198</v>
      </c>
      <c r="Z45" s="292" t="s">
        <v>229</v>
      </c>
      <c r="AA45" s="293"/>
      <c r="AB45" s="293"/>
      <c r="AC45" s="294"/>
      <c r="AD45" s="189" t="s">
        <v>21</v>
      </c>
      <c r="AE45" s="147">
        <f>SUMIFS(Q:Q,R:R,"POBS",B:B,"&lt;&gt;0")</f>
        <v>0</v>
      </c>
      <c r="AF45" s="148">
        <f t="shared" si="18"/>
        <v>0</v>
      </c>
      <c r="AI45" s="35"/>
      <c r="AJ45" s="22" t="s">
        <v>173</v>
      </c>
      <c r="AK45" s="27">
        <f t="shared" si="22"/>
        <v>0</v>
      </c>
      <c r="AL45" s="27">
        <f t="shared" si="23"/>
        <v>0</v>
      </c>
      <c r="AM45" s="27">
        <f t="shared" si="24"/>
        <v>0</v>
      </c>
      <c r="AN45" s="27">
        <f t="shared" si="25"/>
        <v>0</v>
      </c>
      <c r="AO45" s="133"/>
    </row>
    <row r="46" spans="1:41" ht="15.75" thickBot="1">
      <c r="Y46" s="170">
        <v>199</v>
      </c>
      <c r="Z46" s="260" t="s">
        <v>230</v>
      </c>
      <c r="AA46" s="261"/>
      <c r="AB46" s="261"/>
      <c r="AC46" s="262"/>
      <c r="AD46" s="167" t="s">
        <v>119</v>
      </c>
      <c r="AE46" s="151">
        <f>SUM(N12,N23,N34,N45,N56)</f>
        <v>0</v>
      </c>
      <c r="AF46" s="152">
        <f t="shared" si="18"/>
        <v>0</v>
      </c>
      <c r="AI46" s="35"/>
      <c r="AJ46" s="22" t="s">
        <v>175</v>
      </c>
      <c r="AK46" s="27">
        <f t="shared" si="22"/>
        <v>0</v>
      </c>
      <c r="AL46" s="27">
        <f t="shared" si="23"/>
        <v>0</v>
      </c>
      <c r="AM46" s="27">
        <f t="shared" si="24"/>
        <v>0</v>
      </c>
      <c r="AN46" s="27">
        <f t="shared" si="25"/>
        <v>0</v>
      </c>
      <c r="AO46" s="133"/>
    </row>
    <row r="47" spans="1:41" ht="15.75" thickTop="1">
      <c r="A47" s="282" t="s">
        <v>234</v>
      </c>
      <c r="B47" s="282"/>
      <c r="C47" s="283" t="s">
        <v>157</v>
      </c>
      <c r="D47" s="284"/>
      <c r="E47" s="284"/>
      <c r="F47" s="284"/>
      <c r="G47" s="284"/>
      <c r="H47" s="285"/>
      <c r="I47" s="286" t="s">
        <v>158</v>
      </c>
      <c r="J47" s="287"/>
      <c r="K47" s="288" t="s">
        <v>109</v>
      </c>
      <c r="L47" s="289"/>
      <c r="M47" s="289"/>
      <c r="N47" s="289"/>
      <c r="O47" s="289"/>
      <c r="P47" s="289"/>
      <c r="Q47" s="289"/>
      <c r="R47" s="290"/>
      <c r="T47" s="268" t="s">
        <v>98</v>
      </c>
      <c r="U47" s="269"/>
      <c r="V47" s="270"/>
      <c r="Y47" s="185" t="s">
        <v>231</v>
      </c>
      <c r="Z47" s="278" t="s">
        <v>129</v>
      </c>
      <c r="AA47" s="279"/>
      <c r="AB47" s="279"/>
      <c r="AC47" s="280"/>
      <c r="AD47" s="173" t="s">
        <v>3</v>
      </c>
      <c r="AE47" s="174">
        <f>SUMIFS(Q:Q,R:R,"LW",B:B,"&lt;&gt;0")</f>
        <v>0</v>
      </c>
      <c r="AF47" s="175">
        <f t="shared" si="18"/>
        <v>0</v>
      </c>
      <c r="AI47" s="35"/>
      <c r="AJ47" s="22" t="s">
        <v>178</v>
      </c>
      <c r="AK47" s="27">
        <f t="shared" si="22"/>
        <v>0</v>
      </c>
      <c r="AL47" s="27">
        <f t="shared" si="23"/>
        <v>0</v>
      </c>
      <c r="AM47" s="27">
        <f t="shared" si="24"/>
        <v>0</v>
      </c>
      <c r="AN47" s="27">
        <f t="shared" si="25"/>
        <v>0</v>
      </c>
      <c r="AO47" s="133"/>
    </row>
    <row r="48" spans="1:41" ht="15.75" thickBot="1">
      <c r="A48" s="23" t="s">
        <v>160</v>
      </c>
      <c r="B48" s="24" t="s">
        <v>161</v>
      </c>
      <c r="C48" s="23" t="s">
        <v>162</v>
      </c>
      <c r="D48" s="23" t="s">
        <v>78</v>
      </c>
      <c r="E48" s="23" t="s">
        <v>81</v>
      </c>
      <c r="F48" s="23" t="s">
        <v>84</v>
      </c>
      <c r="G48" s="271" t="s">
        <v>163</v>
      </c>
      <c r="H48" s="272"/>
      <c r="I48" s="93" t="s">
        <v>92</v>
      </c>
      <c r="J48" s="92" t="s">
        <v>95</v>
      </c>
      <c r="K48" s="23" t="s">
        <v>110</v>
      </c>
      <c r="L48" s="130" t="s">
        <v>113</v>
      </c>
      <c r="M48" s="23" t="s">
        <v>116</v>
      </c>
      <c r="N48" s="23" t="s">
        <v>119</v>
      </c>
      <c r="O48" s="23" t="s">
        <v>122</v>
      </c>
      <c r="P48" s="23" t="s">
        <v>125</v>
      </c>
      <c r="Q48" s="271" t="s">
        <v>163</v>
      </c>
      <c r="R48" s="273"/>
      <c r="S48" s="1"/>
      <c r="T48" s="55" t="s">
        <v>102</v>
      </c>
      <c r="U48" s="98" t="s">
        <v>99</v>
      </c>
      <c r="V48" s="132" t="s">
        <v>105</v>
      </c>
      <c r="Y48" s="186" t="s">
        <v>232</v>
      </c>
      <c r="Z48" s="260" t="s">
        <v>106</v>
      </c>
      <c r="AA48" s="261"/>
      <c r="AB48" s="261"/>
      <c r="AC48" s="262"/>
      <c r="AD48" s="167" t="s">
        <v>105</v>
      </c>
      <c r="AE48" s="176">
        <f>SUM(V12+V23+V34+V45+V56)</f>
        <v>0</v>
      </c>
      <c r="AF48" s="152">
        <f t="shared" si="18"/>
        <v>0</v>
      </c>
      <c r="AI48" s="35"/>
      <c r="AJ48" s="22" t="s">
        <v>181</v>
      </c>
      <c r="AK48" s="94">
        <f>SUM(AK41:AK47)</f>
        <v>0</v>
      </c>
      <c r="AL48" s="94">
        <f t="shared" ref="AL48:AN48" si="27">SUM(AL41:AL47)</f>
        <v>0</v>
      </c>
      <c r="AM48" s="94">
        <f t="shared" si="27"/>
        <v>0</v>
      </c>
      <c r="AN48" s="94">
        <f t="shared" si="27"/>
        <v>0</v>
      </c>
      <c r="AO48" s="133"/>
    </row>
    <row r="49" spans="1:41" ht="14.25" thickTop="1" thickBot="1">
      <c r="A49" s="22" t="s">
        <v>166</v>
      </c>
      <c r="B49" s="25">
        <f>IF(B44&lt;&gt;0,IF(SUM(B44+1)&gt;$AE$7,0, SUM(B44+1)),0)</f>
        <v>46229</v>
      </c>
      <c r="C49" s="26"/>
      <c r="D49" s="48"/>
      <c r="E49" s="48"/>
      <c r="F49" s="48"/>
      <c r="G49" s="48"/>
      <c r="H49" s="48"/>
      <c r="I49" s="91"/>
      <c r="J49" s="51"/>
      <c r="K49" s="48"/>
      <c r="L49" s="48"/>
      <c r="M49" s="48"/>
      <c r="N49" s="48"/>
      <c r="O49" s="48"/>
      <c r="P49" s="48"/>
      <c r="Q49" s="48"/>
      <c r="R49" s="50"/>
      <c r="T49" s="56"/>
      <c r="U49" s="99"/>
      <c r="V49" s="97"/>
      <c r="Y49" s="5"/>
      <c r="Z49" s="263"/>
      <c r="AA49" s="263"/>
      <c r="AE49" s="90">
        <f>SUM(AE18:AE48)</f>
        <v>0</v>
      </c>
      <c r="AF49" s="44">
        <f>SUM(AF18:AF48)</f>
        <v>0</v>
      </c>
      <c r="AI49" s="35"/>
      <c r="AJ49" s="34"/>
      <c r="AK49" s="34"/>
      <c r="AL49" s="34"/>
      <c r="AM49" s="34"/>
      <c r="AN49" s="34"/>
      <c r="AO49" s="133"/>
    </row>
    <row r="50" spans="1:41" ht="13.5" thickTop="1">
      <c r="A50" s="22" t="s">
        <v>167</v>
      </c>
      <c r="B50" s="25">
        <f t="shared" ref="B50:B55" si="28">IF(B49&lt;&gt;0,IF(SUM(B49+1)&gt;$AE$7,0, SUM(B49+1)),0)</f>
        <v>46230</v>
      </c>
      <c r="C50" s="26"/>
      <c r="D50" s="48"/>
      <c r="E50" s="48"/>
      <c r="F50" s="48"/>
      <c r="G50" s="48"/>
      <c r="H50" s="48"/>
      <c r="I50" s="91"/>
      <c r="J50" s="51"/>
      <c r="K50" s="48"/>
      <c r="L50" s="48"/>
      <c r="M50" s="48"/>
      <c r="N50" s="48"/>
      <c r="O50" s="48"/>
      <c r="P50" s="48"/>
      <c r="Q50" s="48"/>
      <c r="R50" s="50"/>
      <c r="T50" s="56"/>
      <c r="U50" s="99"/>
      <c r="V50" s="97"/>
      <c r="Y50" s="264" t="s">
        <v>233</v>
      </c>
      <c r="Z50" s="264"/>
      <c r="AA50" s="264"/>
      <c r="AB50" s="264"/>
      <c r="AC50" s="264"/>
      <c r="AD50" s="264"/>
      <c r="AE50" s="264"/>
      <c r="AF50" s="264"/>
      <c r="AI50" s="35"/>
      <c r="AJ50" s="34"/>
      <c r="AK50" s="34"/>
      <c r="AL50" s="34"/>
      <c r="AM50" s="34"/>
      <c r="AN50" s="34"/>
      <c r="AO50" s="133"/>
    </row>
    <row r="51" spans="1:41" ht="13.5" thickBot="1">
      <c r="A51" s="22" t="s">
        <v>171</v>
      </c>
      <c r="B51" s="25">
        <f t="shared" si="28"/>
        <v>46231</v>
      </c>
      <c r="C51" s="26"/>
      <c r="D51" s="48"/>
      <c r="E51" s="48"/>
      <c r="F51" s="48"/>
      <c r="G51" s="48"/>
      <c r="H51" s="48"/>
      <c r="I51" s="91"/>
      <c r="J51" s="51"/>
      <c r="K51" s="48"/>
      <c r="L51" s="48"/>
      <c r="M51" s="48"/>
      <c r="N51" s="48"/>
      <c r="O51" s="48"/>
      <c r="P51" s="48"/>
      <c r="Q51" s="48"/>
      <c r="R51" s="50"/>
      <c r="T51" s="56"/>
      <c r="U51" s="99"/>
      <c r="V51" s="97"/>
      <c r="AI51" s="35"/>
      <c r="AJ51" s="23" t="s">
        <v>234</v>
      </c>
      <c r="AK51" s="271" t="s">
        <v>159</v>
      </c>
      <c r="AL51" s="291"/>
      <c r="AM51" s="291"/>
      <c r="AN51" s="273"/>
      <c r="AO51" s="133"/>
    </row>
    <row r="52" spans="1:41" ht="13.5" thickTop="1">
      <c r="A52" s="22" t="s">
        <v>172</v>
      </c>
      <c r="B52" s="25">
        <f t="shared" si="28"/>
        <v>46232</v>
      </c>
      <c r="C52" s="26"/>
      <c r="D52" s="48"/>
      <c r="E52" s="48"/>
      <c r="F52" s="48"/>
      <c r="G52" s="48"/>
      <c r="H52" s="48"/>
      <c r="I52" s="91"/>
      <c r="J52" s="51"/>
      <c r="K52" s="48"/>
      <c r="L52" s="48"/>
      <c r="M52" s="48"/>
      <c r="N52" s="48"/>
      <c r="O52" s="48"/>
      <c r="P52" s="48"/>
      <c r="Q52" s="48"/>
      <c r="R52" s="50"/>
      <c r="T52" s="56"/>
      <c r="U52" s="99"/>
      <c r="V52" s="97"/>
      <c r="X52" s="81"/>
      <c r="Y52" s="8"/>
      <c r="Z52" s="8"/>
      <c r="AA52" s="8"/>
      <c r="AB52" s="8"/>
      <c r="AC52" s="8"/>
      <c r="AD52" s="8"/>
      <c r="AE52" s="8"/>
      <c r="AF52" s="8"/>
      <c r="AG52" s="9"/>
      <c r="AI52" s="35"/>
      <c r="AJ52" s="23" t="s">
        <v>160</v>
      </c>
      <c r="AK52" s="23" t="s">
        <v>164</v>
      </c>
      <c r="AL52" s="23" t="s">
        <v>165</v>
      </c>
      <c r="AM52" s="23" t="s">
        <v>102</v>
      </c>
      <c r="AN52" s="23" t="s">
        <v>81</v>
      </c>
      <c r="AO52" s="133"/>
    </row>
    <row r="53" spans="1:41" ht="12.75" customHeight="1">
      <c r="A53" s="22" t="s">
        <v>173</v>
      </c>
      <c r="B53" s="25">
        <f t="shared" si="28"/>
        <v>46233</v>
      </c>
      <c r="C53" s="26"/>
      <c r="D53" s="48"/>
      <c r="E53" s="48"/>
      <c r="F53" s="48"/>
      <c r="G53" s="48"/>
      <c r="H53" s="48"/>
      <c r="I53" s="91"/>
      <c r="J53" s="51"/>
      <c r="K53" s="48"/>
      <c r="L53" s="48"/>
      <c r="M53" s="48"/>
      <c r="N53" s="48"/>
      <c r="O53" s="48"/>
      <c r="P53" s="48"/>
      <c r="Q53" s="48"/>
      <c r="R53" s="50"/>
      <c r="T53" s="56"/>
      <c r="U53" s="99"/>
      <c r="V53" s="97"/>
      <c r="X53" s="10"/>
      <c r="Y53" s="265"/>
      <c r="Z53" s="265"/>
      <c r="AA53" s="265"/>
      <c r="AB53" s="265"/>
      <c r="AC53" s="265"/>
      <c r="AD53" s="265"/>
      <c r="AE53" s="265"/>
      <c r="AF53" s="265"/>
      <c r="AG53" s="11"/>
      <c r="AI53" s="35"/>
      <c r="AJ53" s="22" t="s">
        <v>166</v>
      </c>
      <c r="AK53" s="27">
        <f t="shared" ref="AK53:AK59" si="29">I49</f>
        <v>0</v>
      </c>
      <c r="AL53" s="27">
        <f t="shared" ref="AL53:AL59" si="30">K49</f>
        <v>0</v>
      </c>
      <c r="AM53" s="27">
        <f t="shared" ref="AM53:AM59" si="31">IF($U$12&gt;0,T49,0)</f>
        <v>0</v>
      </c>
      <c r="AN53" s="27">
        <f t="shared" ref="AN53:AN59" si="32">IF(E49&gt;8,8,E49)</f>
        <v>0</v>
      </c>
      <c r="AO53" s="133"/>
    </row>
    <row r="54" spans="1:41" ht="12.75" customHeight="1">
      <c r="A54" s="22" t="s">
        <v>175</v>
      </c>
      <c r="B54" s="25">
        <f t="shared" si="28"/>
        <v>46234</v>
      </c>
      <c r="C54" s="26"/>
      <c r="D54" s="48"/>
      <c r="E54" s="48"/>
      <c r="F54" s="48"/>
      <c r="G54" s="48"/>
      <c r="H54" s="48"/>
      <c r="I54" s="91"/>
      <c r="J54" s="51"/>
      <c r="K54" s="48"/>
      <c r="L54" s="48"/>
      <c r="M54" s="48"/>
      <c r="N54" s="48"/>
      <c r="O54" s="48"/>
      <c r="P54" s="48"/>
      <c r="Q54" s="48"/>
      <c r="R54" s="50"/>
      <c r="T54" s="56"/>
      <c r="U54" s="99"/>
      <c r="V54" s="97"/>
      <c r="X54" s="10"/>
      <c r="Y54" s="2" t="s">
        <v>235</v>
      </c>
      <c r="AE54" s="2" t="s">
        <v>161</v>
      </c>
      <c r="AG54" s="11"/>
      <c r="AI54" s="35"/>
      <c r="AJ54" s="22" t="s">
        <v>167</v>
      </c>
      <c r="AK54" s="27">
        <f t="shared" si="29"/>
        <v>0</v>
      </c>
      <c r="AL54" s="27">
        <f t="shared" si="30"/>
        <v>0</v>
      </c>
      <c r="AM54" s="27">
        <f t="shared" si="31"/>
        <v>0</v>
      </c>
      <c r="AN54" s="27">
        <f t="shared" si="32"/>
        <v>0</v>
      </c>
      <c r="AO54" s="133"/>
    </row>
    <row r="55" spans="1:41" ht="12.75" customHeight="1">
      <c r="A55" s="22" t="s">
        <v>178</v>
      </c>
      <c r="B55" s="25">
        <f t="shared" si="28"/>
        <v>46235</v>
      </c>
      <c r="C55" s="26"/>
      <c r="D55" s="48"/>
      <c r="E55" s="48"/>
      <c r="F55" s="48"/>
      <c r="G55" s="48"/>
      <c r="H55" s="48"/>
      <c r="I55" s="91"/>
      <c r="J55" s="51"/>
      <c r="K55" s="48"/>
      <c r="L55" s="48"/>
      <c r="M55" s="48"/>
      <c r="N55" s="48"/>
      <c r="O55" s="48"/>
      <c r="P55" s="48"/>
      <c r="Q55" s="48"/>
      <c r="R55" s="50"/>
      <c r="T55" s="56"/>
      <c r="U55" s="99"/>
      <c r="V55" s="97"/>
      <c r="X55" s="10"/>
      <c r="Y55" s="266" t="s">
        <v>236</v>
      </c>
      <c r="Z55" s="266"/>
      <c r="AA55" s="266"/>
      <c r="AB55" s="266"/>
      <c r="AC55" s="266"/>
      <c r="AD55" s="266"/>
      <c r="AE55" s="266"/>
      <c r="AF55" s="266"/>
      <c r="AG55" s="11"/>
      <c r="AI55" s="35"/>
      <c r="AJ55" s="22" t="s">
        <v>171</v>
      </c>
      <c r="AK55" s="27">
        <f t="shared" si="29"/>
        <v>0</v>
      </c>
      <c r="AL55" s="27">
        <f t="shared" si="30"/>
        <v>0</v>
      </c>
      <c r="AM55" s="27">
        <f t="shared" si="31"/>
        <v>0</v>
      </c>
      <c r="AN55" s="27">
        <f t="shared" si="32"/>
        <v>0</v>
      </c>
      <c r="AO55" s="133"/>
    </row>
    <row r="56" spans="1:41">
      <c r="A56" s="30" t="s">
        <v>181</v>
      </c>
      <c r="B56" s="21"/>
      <c r="C56" s="29">
        <f>SUMIF($B49:$B55,"&lt;&gt;0",C49:C55)</f>
        <v>0</v>
      </c>
      <c r="D56" s="29">
        <f t="shared" ref="D56:F56" si="33">SUMIF($B49:$B55,"&lt;&gt;0",D49:D55)</f>
        <v>0</v>
      </c>
      <c r="E56" s="29">
        <f t="shared" si="33"/>
        <v>0</v>
      </c>
      <c r="F56" s="29">
        <f t="shared" si="33"/>
        <v>0</v>
      </c>
      <c r="G56" s="29"/>
      <c r="H56" s="29"/>
      <c r="I56" s="47">
        <f t="shared" ref="I56:Q56" si="34">SUMIF($B49:$B55,"&lt;&gt;0",I49:I55)</f>
        <v>0</v>
      </c>
      <c r="J56" s="47">
        <f t="shared" si="34"/>
        <v>0</v>
      </c>
      <c r="K56" s="29">
        <f t="shared" si="34"/>
        <v>0</v>
      </c>
      <c r="L56" s="29">
        <f t="shared" si="34"/>
        <v>0</v>
      </c>
      <c r="M56" s="29">
        <f t="shared" si="34"/>
        <v>0</v>
      </c>
      <c r="N56" s="29">
        <f t="shared" si="34"/>
        <v>0</v>
      </c>
      <c r="O56" s="29">
        <f t="shared" si="34"/>
        <v>0</v>
      </c>
      <c r="P56" s="29">
        <f t="shared" si="34"/>
        <v>0</v>
      </c>
      <c r="Q56" s="29">
        <f t="shared" si="34"/>
        <v>0</v>
      </c>
      <c r="R56" s="29"/>
      <c r="T56" s="57">
        <f>SUMIF($B49:$B55,"&lt;&gt;0",T49:T55)</f>
        <v>0</v>
      </c>
      <c r="U56" s="100">
        <f>SUMIF($B49:$B55,"&lt;&gt;0",U49:U55)</f>
        <v>0</v>
      </c>
      <c r="V56" s="100">
        <f>SUMIF($B49:$B55,"&lt;&gt;0",V49:V55)</f>
        <v>0</v>
      </c>
      <c r="X56" s="10"/>
      <c r="Y56" s="266"/>
      <c r="Z56" s="266"/>
      <c r="AA56" s="266"/>
      <c r="AB56" s="266"/>
      <c r="AC56" s="266"/>
      <c r="AD56" s="266"/>
      <c r="AE56" s="266"/>
      <c r="AF56" s="266"/>
      <c r="AG56" s="11"/>
      <c r="AI56" s="35"/>
      <c r="AJ56" s="22" t="s">
        <v>172</v>
      </c>
      <c r="AK56" s="27">
        <f t="shared" si="29"/>
        <v>0</v>
      </c>
      <c r="AL56" s="27">
        <f t="shared" si="30"/>
        <v>0</v>
      </c>
      <c r="AM56" s="27">
        <f t="shared" si="31"/>
        <v>0</v>
      </c>
      <c r="AN56" s="27">
        <f t="shared" si="32"/>
        <v>0</v>
      </c>
      <c r="AO56" s="133"/>
    </row>
    <row r="57" spans="1:41">
      <c r="X57" s="10"/>
      <c r="AG57" s="11"/>
      <c r="AI57" s="35"/>
      <c r="AJ57" s="22" t="s">
        <v>173</v>
      </c>
      <c r="AK57" s="27">
        <f t="shared" si="29"/>
        <v>0</v>
      </c>
      <c r="AL57" s="27">
        <f t="shared" si="30"/>
        <v>0</v>
      </c>
      <c r="AM57" s="27">
        <f t="shared" si="31"/>
        <v>0</v>
      </c>
      <c r="AN57" s="27">
        <f t="shared" si="32"/>
        <v>0</v>
      </c>
      <c r="AO57" s="133"/>
    </row>
    <row r="58" spans="1:41">
      <c r="A58" s="281" t="s">
        <v>237</v>
      </c>
      <c r="B58" s="281"/>
      <c r="C58" s="281"/>
      <c r="D58" s="281"/>
      <c r="E58" s="281"/>
      <c r="F58" s="281"/>
      <c r="G58" s="281"/>
      <c r="H58" s="281"/>
      <c r="I58" s="281"/>
      <c r="J58" s="281"/>
      <c r="K58" s="281"/>
      <c r="L58" s="281"/>
      <c r="M58" s="281"/>
      <c r="N58" s="281"/>
      <c r="O58" s="281"/>
      <c r="P58" s="281"/>
      <c r="Q58" s="281"/>
      <c r="R58" s="281"/>
      <c r="X58" s="10"/>
      <c r="Y58" s="267"/>
      <c r="Z58" s="267"/>
      <c r="AA58" s="267"/>
      <c r="AB58" s="267"/>
      <c r="AC58" s="267"/>
      <c r="AD58" s="267"/>
      <c r="AE58" s="265"/>
      <c r="AF58" s="265"/>
      <c r="AG58" s="11"/>
      <c r="AI58" s="35"/>
      <c r="AJ58" s="22" t="s">
        <v>175</v>
      </c>
      <c r="AK58" s="27">
        <f t="shared" si="29"/>
        <v>0</v>
      </c>
      <c r="AL58" s="27">
        <f t="shared" si="30"/>
        <v>0</v>
      </c>
      <c r="AM58" s="27">
        <f t="shared" si="31"/>
        <v>0</v>
      </c>
      <c r="AN58" s="27">
        <f t="shared" si="32"/>
        <v>0</v>
      </c>
      <c r="AO58" s="133"/>
    </row>
    <row r="59" spans="1:41">
      <c r="A59" s="274" t="s">
        <v>239</v>
      </c>
      <c r="B59" s="274"/>
      <c r="C59" s="274"/>
      <c r="D59" s="274"/>
      <c r="E59" s="274"/>
      <c r="F59" s="274"/>
      <c r="G59" s="274"/>
      <c r="H59" s="274"/>
      <c r="I59" s="274"/>
      <c r="J59" s="274"/>
      <c r="K59" s="274"/>
      <c r="L59" s="274"/>
      <c r="M59" s="274"/>
      <c r="N59" s="274"/>
      <c r="O59" s="274"/>
      <c r="P59" s="274"/>
      <c r="Q59" s="274"/>
      <c r="R59" s="274"/>
      <c r="X59" s="10"/>
      <c r="Y59" s="1" t="s">
        <v>238</v>
      </c>
      <c r="Z59" s="1"/>
      <c r="AA59" s="1"/>
      <c r="AB59" s="1"/>
      <c r="AC59" s="1"/>
      <c r="AD59" s="1"/>
      <c r="AE59" s="2" t="s">
        <v>161</v>
      </c>
      <c r="AG59" s="11"/>
      <c r="AI59" s="35"/>
      <c r="AJ59" s="22" t="s">
        <v>178</v>
      </c>
      <c r="AK59" s="27">
        <f t="shared" si="29"/>
        <v>0</v>
      </c>
      <c r="AL59" s="27">
        <f t="shared" si="30"/>
        <v>0</v>
      </c>
      <c r="AM59" s="27">
        <f t="shared" si="31"/>
        <v>0</v>
      </c>
      <c r="AN59" s="27">
        <f t="shared" si="32"/>
        <v>0</v>
      </c>
      <c r="AO59" s="133"/>
    </row>
    <row r="60" spans="1:41" ht="13.5" thickBot="1">
      <c r="A60" s="15"/>
      <c r="B60" s="2" t="s">
        <v>240</v>
      </c>
      <c r="E60" s="52"/>
      <c r="F60" s="80" t="s">
        <v>241</v>
      </c>
      <c r="G60" s="52"/>
      <c r="H60" s="52"/>
      <c r="I60" s="52"/>
      <c r="J60" s="52"/>
      <c r="X60" s="12"/>
      <c r="Y60" s="13"/>
      <c r="Z60" s="13"/>
      <c r="AA60" s="13"/>
      <c r="AB60" s="13"/>
      <c r="AC60" s="13"/>
      <c r="AD60" s="13"/>
      <c r="AE60" s="13"/>
      <c r="AF60" s="13"/>
      <c r="AG60" s="14"/>
      <c r="AI60" s="35"/>
      <c r="AJ60" s="22" t="s">
        <v>181</v>
      </c>
      <c r="AK60" s="94">
        <f>SUM(AK53:AK59)</f>
        <v>0</v>
      </c>
      <c r="AL60" s="94">
        <f t="shared" ref="AL60:AN60" si="35">SUM(AL53:AL59)</f>
        <v>0</v>
      </c>
      <c r="AM60" s="94">
        <f t="shared" si="35"/>
        <v>0</v>
      </c>
      <c r="AN60" s="94">
        <f t="shared" si="35"/>
        <v>0</v>
      </c>
      <c r="AO60" s="133"/>
    </row>
    <row r="61" spans="1:41" ht="13.5" thickTop="1">
      <c r="AI61" s="35"/>
      <c r="AJ61" s="34"/>
      <c r="AK61" s="34"/>
      <c r="AL61" s="34"/>
      <c r="AM61" s="34"/>
      <c r="AN61" s="34"/>
      <c r="AO61" s="133"/>
    </row>
    <row r="62" spans="1:41" ht="12.75" customHeight="1">
      <c r="C62" s="275" t="s">
        <v>242</v>
      </c>
      <c r="D62" s="275"/>
      <c r="E62" s="275"/>
      <c r="F62" s="275"/>
      <c r="G62" s="275"/>
      <c r="H62" s="275"/>
      <c r="I62" s="275"/>
      <c r="J62" s="275"/>
      <c r="K62" s="275"/>
      <c r="L62" s="275"/>
      <c r="M62" s="275"/>
      <c r="N62" s="276"/>
      <c r="AI62" s="39"/>
      <c r="AJ62" s="40"/>
      <c r="AK62" s="40"/>
      <c r="AL62" s="40"/>
      <c r="AM62" s="40"/>
      <c r="AN62" s="40"/>
      <c r="AO62" s="134"/>
    </row>
    <row r="63" spans="1:41" ht="12.75" customHeight="1">
      <c r="C63" s="275"/>
      <c r="D63" s="275"/>
      <c r="E63" s="275"/>
      <c r="F63" s="275"/>
      <c r="G63" s="275"/>
      <c r="H63" s="275"/>
      <c r="I63" s="275"/>
      <c r="J63" s="275"/>
      <c r="K63" s="275"/>
      <c r="L63" s="275"/>
      <c r="M63" s="275"/>
      <c r="N63" s="277"/>
    </row>
  </sheetData>
  <sheetProtection sheet="1" formatColumns="0" selectLockedCells="1"/>
  <protectedRanges>
    <protectedRange sqref="C5:C11 C16:C22 C27:C33 C38:C44 C49:C55" name="Range1_2"/>
    <protectedRange sqref="Y3 Y5 AD3 AB7 AE7 AD5:AF5" name="Range1_1_1"/>
    <protectedRange sqref="AG10" name="Range1_2_1_1"/>
    <protectedRange sqref="AB10" name="Range1_3_2_1"/>
    <protectedRange sqref="AE24" name="Range1_3_1_1_1_1_1"/>
  </protectedRanges>
  <mergeCells count="107">
    <mergeCell ref="Y2:AB2"/>
    <mergeCell ref="AD2:AF2"/>
    <mergeCell ref="Y5:AB5"/>
    <mergeCell ref="Y6:Z6"/>
    <mergeCell ref="AB6:AC6"/>
    <mergeCell ref="AE6:AF6"/>
    <mergeCell ref="Y7:Z7"/>
    <mergeCell ref="AB7:AC7"/>
    <mergeCell ref="AE7:AF7"/>
    <mergeCell ref="Y9:AB9"/>
    <mergeCell ref="AD9:AF9"/>
    <mergeCell ref="Y10:AA10"/>
    <mergeCell ref="AD10:AE10"/>
    <mergeCell ref="Y11:AA11"/>
    <mergeCell ref="AD11:AE11"/>
    <mergeCell ref="Y12:AA12"/>
    <mergeCell ref="AD12:AE12"/>
    <mergeCell ref="Y13:AA13"/>
    <mergeCell ref="AD13:AE13"/>
    <mergeCell ref="AK15:AN15"/>
    <mergeCell ref="Y16:AF16"/>
    <mergeCell ref="Z18:AC18"/>
    <mergeCell ref="Z19:AC19"/>
    <mergeCell ref="Z20:AC20"/>
    <mergeCell ref="Z21:AC21"/>
    <mergeCell ref="Z22:AC22"/>
    <mergeCell ref="Z23:AC23"/>
    <mergeCell ref="Z24:AC24"/>
    <mergeCell ref="A3:B3"/>
    <mergeCell ref="C3:H3"/>
    <mergeCell ref="I3:J3"/>
    <mergeCell ref="K3:R3"/>
    <mergeCell ref="T3:V3"/>
    <mergeCell ref="Y3:AB3"/>
    <mergeCell ref="AD3:AF3"/>
    <mergeCell ref="AK3:AN3"/>
    <mergeCell ref="G4:H4"/>
    <mergeCell ref="Q4:R4"/>
    <mergeCell ref="Y4:AB4"/>
    <mergeCell ref="A14:B14"/>
    <mergeCell ref="C14:H14"/>
    <mergeCell ref="I14:J14"/>
    <mergeCell ref="K14:R14"/>
    <mergeCell ref="T14:V14"/>
    <mergeCell ref="Y14:AA14"/>
    <mergeCell ref="AD14:AE14"/>
    <mergeCell ref="G15:H15"/>
    <mergeCell ref="Q15:R15"/>
    <mergeCell ref="A25:B25"/>
    <mergeCell ref="C25:H25"/>
    <mergeCell ref="I25:J25"/>
    <mergeCell ref="K25:R25"/>
    <mergeCell ref="T25:V25"/>
    <mergeCell ref="Z25:AC25"/>
    <mergeCell ref="AK27:AN27"/>
    <mergeCell ref="Z28:AC28"/>
    <mergeCell ref="Z29:AC29"/>
    <mergeCell ref="G26:H26"/>
    <mergeCell ref="Q26:R26"/>
    <mergeCell ref="Z26:AC26"/>
    <mergeCell ref="Z27:AC27"/>
    <mergeCell ref="Z30:AC30"/>
    <mergeCell ref="Z31:AC31"/>
    <mergeCell ref="Z32:AC32"/>
    <mergeCell ref="Z33:AC33"/>
    <mergeCell ref="Z34:AC34"/>
    <mergeCell ref="Z35:AC35"/>
    <mergeCell ref="A36:B36"/>
    <mergeCell ref="C36:H36"/>
    <mergeCell ref="I36:J36"/>
    <mergeCell ref="K36:R36"/>
    <mergeCell ref="T36:V36"/>
    <mergeCell ref="Z36:AC36"/>
    <mergeCell ref="AK51:AN51"/>
    <mergeCell ref="A58:R58"/>
    <mergeCell ref="G37:H37"/>
    <mergeCell ref="Q37:R37"/>
    <mergeCell ref="Z37:AC37"/>
    <mergeCell ref="A47:B47"/>
    <mergeCell ref="C47:H47"/>
    <mergeCell ref="I47:J47"/>
    <mergeCell ref="K47:R47"/>
    <mergeCell ref="T47:V47"/>
    <mergeCell ref="Z44:AC44"/>
    <mergeCell ref="Z45:AC45"/>
    <mergeCell ref="Z38:AC38"/>
    <mergeCell ref="Z39:AC39"/>
    <mergeCell ref="AK39:AN39"/>
    <mergeCell ref="Z40:AC40"/>
    <mergeCell ref="Z41:AC41"/>
    <mergeCell ref="Z42:AC42"/>
    <mergeCell ref="Z43:AC43"/>
    <mergeCell ref="Z47:AC47"/>
    <mergeCell ref="A59:R59"/>
    <mergeCell ref="C62:M63"/>
    <mergeCell ref="N62:N63"/>
    <mergeCell ref="Z46:AC46"/>
    <mergeCell ref="G48:H48"/>
    <mergeCell ref="Q48:R48"/>
    <mergeCell ref="Z48:AC48"/>
    <mergeCell ref="Z49:AA49"/>
    <mergeCell ref="Y50:AF50"/>
    <mergeCell ref="Y53:AD53"/>
    <mergeCell ref="AE53:AF53"/>
    <mergeCell ref="Y55:AF56"/>
    <mergeCell ref="Y58:AD58"/>
    <mergeCell ref="AE58:AF58"/>
  </mergeCells>
  <conditionalFormatting sqref="B5:B11 B16:B22 B27:B33 B38:B44">
    <cfRule type="cellIs" dxfId="52" priority="50" stopIfTrue="1" operator="equal">
      <formula>0</formula>
    </cfRule>
  </conditionalFormatting>
  <conditionalFormatting sqref="B49:B55">
    <cfRule type="cellIs" dxfId="51" priority="5" stopIfTrue="1" operator="equal">
      <formula>0</formula>
    </cfRule>
  </conditionalFormatting>
  <conditionalFormatting sqref="C12:Q12 C23:Q23 C34:Q34">
    <cfRule type="cellIs" dxfId="50" priority="6" stopIfTrue="1" operator="equal">
      <formula>0</formula>
    </cfRule>
  </conditionalFormatting>
  <conditionalFormatting sqref="C45:Q45">
    <cfRule type="cellIs" dxfId="49" priority="33" stopIfTrue="1" operator="equal">
      <formula>0</formula>
    </cfRule>
  </conditionalFormatting>
  <conditionalFormatting sqref="C56:Q56">
    <cfRule type="cellIs" dxfId="48" priority="3" stopIfTrue="1" operator="equal">
      <formula>0</formula>
    </cfRule>
  </conditionalFormatting>
  <conditionalFormatting sqref="T12:V12">
    <cfRule type="cellIs" dxfId="47" priority="41" stopIfTrue="1" operator="equal">
      <formula>0</formula>
    </cfRule>
  </conditionalFormatting>
  <conditionalFormatting sqref="T23:V23">
    <cfRule type="cellIs" dxfId="46" priority="40" stopIfTrue="1" operator="equal">
      <formula>0</formula>
    </cfRule>
  </conditionalFormatting>
  <conditionalFormatting sqref="T34:V34">
    <cfRule type="cellIs" dxfId="45" priority="39" stopIfTrue="1" operator="equal">
      <formula>0</formula>
    </cfRule>
  </conditionalFormatting>
  <conditionalFormatting sqref="T45:V45">
    <cfRule type="cellIs" dxfId="44" priority="38" stopIfTrue="1" operator="equal">
      <formula>0</formula>
    </cfRule>
  </conditionalFormatting>
  <conditionalFormatting sqref="T56:V56">
    <cfRule type="cellIs" dxfId="43" priority="4" stopIfTrue="1" operator="equal">
      <formula>0</formula>
    </cfRule>
  </conditionalFormatting>
  <conditionalFormatting sqref="AB14">
    <cfRule type="cellIs" dxfId="42" priority="32" stopIfTrue="1" operator="lessThan">
      <formula>0</formula>
    </cfRule>
  </conditionalFormatting>
  <conditionalFormatting sqref="AE18:AF23 AE25:AF49">
    <cfRule type="cellIs" dxfId="41" priority="1" stopIfTrue="1" operator="equal">
      <formula>0</formula>
    </cfRule>
  </conditionalFormatting>
  <dataValidations count="5">
    <dataValidation allowBlank="1" showInputMessage="1" sqref="AB7" xr:uid="{E2843769-F300-4A1E-8992-CD272B291138}"/>
    <dataValidation type="decimal" allowBlank="1" showInputMessage="1" showErrorMessage="1" sqref="AG10 AB10 AE24" xr:uid="{66857FAD-783C-4547-8E0E-64671BC3F8CA}">
      <formula1>0</formula1>
      <formula2>300</formula2>
    </dataValidation>
    <dataValidation type="decimal" allowBlank="1" showInputMessage="1" showErrorMessage="1" sqref="AD5" xr:uid="{49504846-92D3-45F4-A02B-F8C773BCAA85}">
      <formula1>0</formula1>
      <formula2>2</formula2>
    </dataValidation>
    <dataValidation type="decimal" allowBlank="1" showInputMessage="1" showErrorMessage="1" errorTitle="Invalid Data Type" error="Please enter a number between 0 and 24." sqref="C16:C22 C38:C44 C27:C33 C5:C11 C49:C55" xr:uid="{10212771-62EA-4B96-861C-59B1C88D752B}">
      <formula1>0</formula1>
      <formula2>24</formula2>
    </dataValidation>
    <dataValidation type="date" allowBlank="1" showInputMessage="1" sqref="AE7" xr:uid="{E3D900F0-AA1E-4A32-BC31-303324F9350D}">
      <formula1>1</formula1>
      <formula2>73050</formula2>
    </dataValidation>
  </dataValidations>
  <hyperlinks>
    <hyperlink ref="F60" r:id="rId1" display="http://web.uncg.edu/hrs/PolicyManuals/StaffManual/Section5/" xr:uid="{10600EAC-6022-4561-B3BC-A7F192BD7F86}"/>
  </hyperlinks>
  <printOptions horizontalCentered="1" verticalCentered="1"/>
  <pageMargins left="0.7" right="0.7" top="0.75" bottom="0.75" header="0.3" footer="0.3"/>
  <pageSetup scale="54" orientation="landscape" r:id="rId2"/>
  <headerFooter>
    <oddHeader>&amp;CMonthly Time &amp; Leave Record 
For Non-Exempt Employees</oddHeader>
    <oddFooter>&amp;Lv. 1.1
r. 11/18/2025</oddFooter>
  </headerFooter>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44EF1A97-9803-406A-890F-D5321E08339D}">
          <x14:formula1>
            <xm:f>Validation!$F$18:$F$21</xm:f>
          </x14:formula1>
          <xm:sqref>H5:H11 H16:H22 H27:H33 H38:H44 H49:H55</xm:sqref>
        </x14:dataValidation>
        <x14:dataValidation type="list" allowBlank="1" showInputMessage="1" showErrorMessage="1" xr:uid="{438CCC49-7EB5-4001-96DB-852CDFB28F6F}">
          <x14:formula1>
            <xm:f>Validation!$B$18:$B$29</xm:f>
          </x14:formula1>
          <xm:sqref>R38:R44 R49:R55 R5:R11 R27:R33 R16:R22</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A03EE-6AB6-447E-82C9-F1FE8E888589}">
  <sheetPr>
    <tabColor theme="3" tint="0.79998168889431442"/>
  </sheetPr>
  <dimension ref="A2:AP63"/>
  <sheetViews>
    <sheetView showGridLines="0" zoomScale="90" zoomScaleNormal="90" zoomScalePageLayoutView="115" workbookViewId="0">
      <selection activeCell="G31" sqref="G31"/>
    </sheetView>
  </sheetViews>
  <sheetFormatPr defaultColWidth="7.42578125" defaultRowHeight="12.75"/>
  <cols>
    <col min="1" max="2" width="7.42578125" style="2" customWidth="1"/>
    <col min="3" max="3" width="8.140625" style="2" customWidth="1"/>
    <col min="4" max="6" width="8.42578125" style="2" customWidth="1"/>
    <col min="7" max="7" width="7.5703125" style="2" customWidth="1"/>
    <col min="8" max="8" width="8.140625" style="2" customWidth="1"/>
    <col min="9" max="9" width="8.85546875" style="2" customWidth="1"/>
    <col min="10" max="10" width="8.5703125" style="2" customWidth="1"/>
    <col min="11" max="11" width="7.140625" style="2" customWidth="1"/>
    <col min="12" max="12" width="6.5703125" style="2" customWidth="1"/>
    <col min="13" max="13" width="6.140625" style="2" customWidth="1"/>
    <col min="14" max="14" width="6.85546875" style="2" customWidth="1"/>
    <col min="15" max="15" width="5.7109375" style="2" customWidth="1"/>
    <col min="16" max="16" width="6.42578125" style="2" customWidth="1"/>
    <col min="17" max="17" width="6.140625" style="2" bestFit="1" customWidth="1"/>
    <col min="18" max="18" width="8.85546875" style="2" bestFit="1" customWidth="1"/>
    <col min="19" max="19" width="2.5703125" style="2" customWidth="1"/>
    <col min="20" max="21" width="6" style="2" customWidth="1"/>
    <col min="22" max="22" width="7.85546875" style="2" bestFit="1" customWidth="1"/>
    <col min="23" max="24" width="2.140625" style="2" customWidth="1"/>
    <col min="25" max="25" width="7.85546875" style="2" customWidth="1"/>
    <col min="26" max="26" width="7.42578125" style="2" customWidth="1"/>
    <col min="27" max="27" width="3.85546875" style="2" customWidth="1"/>
    <col min="28" max="28" width="17.42578125" style="2" customWidth="1"/>
    <col min="29" max="29" width="2.85546875" style="2" customWidth="1"/>
    <col min="30" max="31" width="7.42578125" style="2" customWidth="1"/>
    <col min="32" max="32" width="10" style="2" customWidth="1"/>
    <col min="33" max="33" width="2.5703125" style="2" customWidth="1"/>
    <col min="34" max="34" width="4.7109375" style="2" hidden="1" customWidth="1"/>
    <col min="35" max="35" width="4" style="2" hidden="1" customWidth="1"/>
    <col min="36" max="36" width="14.28515625" style="2" hidden="1" customWidth="1"/>
    <col min="37" max="37" width="8" style="2" hidden="1" customWidth="1"/>
    <col min="38" max="39" width="8.5703125" style="2" hidden="1" customWidth="1"/>
    <col min="40" max="40" width="7.42578125" style="2" hidden="1" customWidth="1"/>
    <col min="41" max="41" width="3.42578125" style="2" hidden="1" customWidth="1"/>
    <col min="42" max="42" width="7.42578125" style="2" hidden="1" customWidth="1"/>
    <col min="43" max="43" width="7.42578125" style="2" customWidth="1"/>
    <col min="44" max="16384" width="7.42578125" style="2"/>
  </cols>
  <sheetData>
    <row r="2" spans="1:42" ht="13.5" thickBot="1">
      <c r="G2" s="1"/>
      <c r="H2" s="1"/>
      <c r="I2" s="54"/>
      <c r="J2" s="17"/>
      <c r="N2" s="53"/>
      <c r="O2" s="53"/>
      <c r="P2" s="53"/>
      <c r="Q2" s="1"/>
      <c r="S2" s="1"/>
      <c r="Y2" s="325" t="s">
        <v>155</v>
      </c>
      <c r="Z2" s="325"/>
      <c r="AA2" s="325"/>
      <c r="AB2" s="325"/>
      <c r="AC2" s="6"/>
      <c r="AD2" s="325" t="s">
        <v>147</v>
      </c>
      <c r="AE2" s="325"/>
      <c r="AF2" s="325"/>
      <c r="AG2" s="6"/>
      <c r="AH2" s="6"/>
      <c r="AI2" s="31"/>
      <c r="AJ2" s="32"/>
      <c r="AK2" s="33"/>
      <c r="AL2" s="33"/>
      <c r="AM2" s="33"/>
      <c r="AN2" s="34"/>
      <c r="AO2" s="133"/>
    </row>
    <row r="3" spans="1:42" ht="13.5" thickTop="1">
      <c r="A3" s="282" t="s">
        <v>156</v>
      </c>
      <c r="B3" s="282"/>
      <c r="C3" s="283" t="s">
        <v>157</v>
      </c>
      <c r="D3" s="284"/>
      <c r="E3" s="284"/>
      <c r="F3" s="284"/>
      <c r="G3" s="284"/>
      <c r="H3" s="285"/>
      <c r="I3" s="286" t="s">
        <v>158</v>
      </c>
      <c r="J3" s="287"/>
      <c r="K3" s="288" t="s">
        <v>109</v>
      </c>
      <c r="L3" s="289"/>
      <c r="M3" s="289"/>
      <c r="N3" s="289"/>
      <c r="O3" s="289"/>
      <c r="P3" s="289"/>
      <c r="Q3" s="289"/>
      <c r="R3" s="290"/>
      <c r="S3" s="18"/>
      <c r="T3" s="268" t="s">
        <v>98</v>
      </c>
      <c r="U3" s="269"/>
      <c r="V3" s="270"/>
      <c r="Y3" s="321" t="str">
        <f>'Timesheet Setup'!G7</f>
        <v xml:space="preserve">Spiro </v>
      </c>
      <c r="Z3" s="322"/>
      <c r="AA3" s="322"/>
      <c r="AB3" s="323"/>
      <c r="AD3" s="321">
        <f>'Timesheet Setup'!G9</f>
        <v>123456789</v>
      </c>
      <c r="AE3" s="322"/>
      <c r="AF3" s="323"/>
      <c r="AI3" s="31"/>
      <c r="AJ3" s="23" t="s">
        <v>156</v>
      </c>
      <c r="AK3" s="271" t="s">
        <v>159</v>
      </c>
      <c r="AL3" s="291"/>
      <c r="AM3" s="291"/>
      <c r="AN3" s="273"/>
      <c r="AO3" s="133"/>
    </row>
    <row r="4" spans="1:42">
      <c r="A4" s="23" t="s">
        <v>160</v>
      </c>
      <c r="B4" s="24" t="s">
        <v>161</v>
      </c>
      <c r="C4" s="23" t="s">
        <v>162</v>
      </c>
      <c r="D4" s="23" t="s">
        <v>78</v>
      </c>
      <c r="E4" s="23" t="s">
        <v>81</v>
      </c>
      <c r="F4" s="23" t="s">
        <v>84</v>
      </c>
      <c r="G4" s="271" t="s">
        <v>163</v>
      </c>
      <c r="H4" s="272"/>
      <c r="I4" s="93" t="s">
        <v>92</v>
      </c>
      <c r="J4" s="92" t="s">
        <v>95</v>
      </c>
      <c r="K4" s="23" t="s">
        <v>110</v>
      </c>
      <c r="L4" s="130" t="s">
        <v>113</v>
      </c>
      <c r="M4" s="23" t="s">
        <v>116</v>
      </c>
      <c r="N4" s="23" t="s">
        <v>119</v>
      </c>
      <c r="O4" s="23" t="s">
        <v>122</v>
      </c>
      <c r="P4" s="23" t="s">
        <v>125</v>
      </c>
      <c r="Q4" s="271" t="s">
        <v>163</v>
      </c>
      <c r="R4" s="273"/>
      <c r="S4" s="1"/>
      <c r="T4" s="55" t="s">
        <v>102</v>
      </c>
      <c r="U4" s="98" t="s">
        <v>99</v>
      </c>
      <c r="V4" s="132" t="s">
        <v>105</v>
      </c>
      <c r="Y4" s="320" t="s">
        <v>148</v>
      </c>
      <c r="Z4" s="320"/>
      <c r="AA4" s="320"/>
      <c r="AB4" s="320"/>
      <c r="AC4" s="7"/>
      <c r="AD4" s="20" t="s">
        <v>149</v>
      </c>
      <c r="AE4" s="20" t="s">
        <v>78</v>
      </c>
      <c r="AF4" s="20" t="s">
        <v>84</v>
      </c>
      <c r="AI4" s="31"/>
      <c r="AJ4" s="23" t="s">
        <v>160</v>
      </c>
      <c r="AK4" s="23" t="s">
        <v>164</v>
      </c>
      <c r="AL4" s="23" t="s">
        <v>165</v>
      </c>
      <c r="AM4" s="23" t="s">
        <v>102</v>
      </c>
      <c r="AN4" s="23" t="s">
        <v>81</v>
      </c>
      <c r="AO4" s="133"/>
    </row>
    <row r="5" spans="1:42">
      <c r="A5" s="22" t="s">
        <v>166</v>
      </c>
      <c r="B5" s="25">
        <f>IF(WEEKDAY(AB7)=1,AB7,0)</f>
        <v>46236</v>
      </c>
      <c r="C5" s="26"/>
      <c r="D5" s="48"/>
      <c r="E5" s="48"/>
      <c r="F5" s="48"/>
      <c r="G5" s="48"/>
      <c r="H5" s="48"/>
      <c r="I5" s="56"/>
      <c r="J5" s="51"/>
      <c r="K5" s="48"/>
      <c r="L5" s="49"/>
      <c r="M5" s="48"/>
      <c r="N5" s="48"/>
      <c r="O5" s="48"/>
      <c r="P5" s="48"/>
      <c r="Q5" s="48"/>
      <c r="R5" s="50"/>
      <c r="S5" s="3"/>
      <c r="T5" s="56"/>
      <c r="U5" s="99"/>
      <c r="V5" s="97"/>
      <c r="Y5" s="321">
        <f>'Timesheet Setup'!G11</f>
        <v>58401</v>
      </c>
      <c r="Z5" s="322"/>
      <c r="AA5" s="322"/>
      <c r="AB5" s="323"/>
      <c r="AD5" s="82">
        <f>'Timesheet Setup'!G13</f>
        <v>1</v>
      </c>
      <c r="AE5" s="82">
        <f>'Timesheet Setup'!G15</f>
        <v>0</v>
      </c>
      <c r="AF5" s="82">
        <f>'Timesheet Setup'!G17</f>
        <v>0</v>
      </c>
      <c r="AI5" s="35"/>
      <c r="AJ5" s="22" t="s">
        <v>166</v>
      </c>
      <c r="AK5" s="27">
        <f t="shared" ref="AK5:AK11" si="0">I5</f>
        <v>0</v>
      </c>
      <c r="AL5" s="27">
        <f t="shared" ref="AL5:AL11" si="1">K5</f>
        <v>0</v>
      </c>
      <c r="AM5" s="27">
        <f t="shared" ref="AM5:AM11" si="2">IF($U$12&gt;0,T5,0)</f>
        <v>0</v>
      </c>
      <c r="AN5" s="27">
        <f t="shared" ref="AN5:AN11" si="3">IF(E5&gt;8,8,E5)</f>
        <v>0</v>
      </c>
      <c r="AO5" s="133"/>
    </row>
    <row r="6" spans="1:42">
      <c r="A6" s="22" t="s">
        <v>167</v>
      </c>
      <c r="B6" s="25">
        <f>IF(WEEKDAY($AB$7)=2,$AB$7,IF(B5&lt;&gt;0,B5+1,0))</f>
        <v>46237</v>
      </c>
      <c r="C6" s="26"/>
      <c r="D6" s="48"/>
      <c r="E6" s="48"/>
      <c r="F6" s="48"/>
      <c r="G6" s="48"/>
      <c r="H6" s="48"/>
      <c r="I6" s="56"/>
      <c r="J6" s="51"/>
      <c r="K6" s="48"/>
      <c r="L6" s="49"/>
      <c r="M6" s="48"/>
      <c r="N6" s="48"/>
      <c r="O6" s="48"/>
      <c r="P6" s="48"/>
      <c r="Q6" s="48"/>
      <c r="R6" s="50"/>
      <c r="S6" s="3"/>
      <c r="T6" s="56"/>
      <c r="U6" s="99"/>
      <c r="V6" s="97"/>
      <c r="Y6" s="324" t="s">
        <v>168</v>
      </c>
      <c r="Z6" s="324"/>
      <c r="AB6" s="325" t="s">
        <v>169</v>
      </c>
      <c r="AC6" s="325"/>
      <c r="AE6" s="325" t="s">
        <v>170</v>
      </c>
      <c r="AF6" s="325"/>
      <c r="AI6" s="35"/>
      <c r="AJ6" s="22" t="s">
        <v>167</v>
      </c>
      <c r="AK6" s="27">
        <f t="shared" si="0"/>
        <v>0</v>
      </c>
      <c r="AL6" s="27">
        <f t="shared" si="1"/>
        <v>0</v>
      </c>
      <c r="AM6" s="27">
        <f t="shared" si="2"/>
        <v>0</v>
      </c>
      <c r="AN6" s="27">
        <f t="shared" si="3"/>
        <v>0</v>
      </c>
      <c r="AO6" s="133"/>
    </row>
    <row r="7" spans="1:42">
      <c r="A7" s="22" t="s">
        <v>171</v>
      </c>
      <c r="B7" s="25">
        <f>IF(WEEKDAY($AB$7)=3,$AB$7,IF(B6&lt;&gt;0,B6+1,0))</f>
        <v>46238</v>
      </c>
      <c r="C7" s="26"/>
      <c r="D7" s="48"/>
      <c r="E7" s="48"/>
      <c r="F7" s="48"/>
      <c r="G7" s="48"/>
      <c r="H7" s="48"/>
      <c r="I7" s="56"/>
      <c r="J7" s="51"/>
      <c r="K7" s="48"/>
      <c r="L7" s="49"/>
      <c r="M7" s="48"/>
      <c r="N7" s="48"/>
      <c r="O7" s="48"/>
      <c r="P7" s="48"/>
      <c r="Q7" s="48"/>
      <c r="R7" s="50"/>
      <c r="S7" s="3"/>
      <c r="T7" s="56"/>
      <c r="U7" s="99"/>
      <c r="V7" s="97"/>
      <c r="Y7" s="326" t="s">
        <v>254</v>
      </c>
      <c r="Z7" s="327"/>
      <c r="AB7" s="328">
        <f>VLOOKUP(Y7,Validation!B4:F15,2,FALSE)</f>
        <v>46236</v>
      </c>
      <c r="AC7" s="329"/>
      <c r="AE7" s="328">
        <f>VLOOKUP(Y7,Validation!B4:F15,4,FALSE)</f>
        <v>46263</v>
      </c>
      <c r="AF7" s="329"/>
      <c r="AI7" s="35"/>
      <c r="AJ7" s="22" t="s">
        <v>171</v>
      </c>
      <c r="AK7" s="27">
        <f t="shared" si="0"/>
        <v>0</v>
      </c>
      <c r="AL7" s="27">
        <f t="shared" si="1"/>
        <v>0</v>
      </c>
      <c r="AM7" s="27">
        <f t="shared" si="2"/>
        <v>0</v>
      </c>
      <c r="AN7" s="27">
        <f t="shared" si="3"/>
        <v>0</v>
      </c>
      <c r="AO7" s="133"/>
    </row>
    <row r="8" spans="1:42" ht="13.5" thickBot="1">
      <c r="A8" s="22" t="s">
        <v>172</v>
      </c>
      <c r="B8" s="25">
        <f>IF(WEEKDAY($AB$7)=4,$AB$7,IF(B7&lt;&gt;0,B7+1,0))</f>
        <v>46239</v>
      </c>
      <c r="C8" s="26"/>
      <c r="D8" s="48"/>
      <c r="E8" s="48"/>
      <c r="F8" s="48"/>
      <c r="G8" s="48"/>
      <c r="H8" s="48"/>
      <c r="I8" s="56"/>
      <c r="J8" s="51"/>
      <c r="K8" s="48"/>
      <c r="L8" s="49"/>
      <c r="M8" s="48"/>
      <c r="N8" s="48"/>
      <c r="O8" s="48"/>
      <c r="P8" s="48"/>
      <c r="Q8" s="48"/>
      <c r="R8" s="50"/>
      <c r="S8" s="3"/>
      <c r="T8" s="56"/>
      <c r="U8" s="99"/>
      <c r="V8" s="97"/>
      <c r="AI8" s="36"/>
      <c r="AJ8" s="22" t="s">
        <v>172</v>
      </c>
      <c r="AK8" s="27">
        <f t="shared" si="0"/>
        <v>0</v>
      </c>
      <c r="AL8" s="27">
        <f t="shared" si="1"/>
        <v>0</v>
      </c>
      <c r="AM8" s="27">
        <f t="shared" si="2"/>
        <v>0</v>
      </c>
      <c r="AN8" s="27">
        <f t="shared" si="3"/>
        <v>0</v>
      </c>
      <c r="AO8" s="133"/>
    </row>
    <row r="9" spans="1:42" ht="13.5" thickTop="1">
      <c r="A9" s="22" t="s">
        <v>173</v>
      </c>
      <c r="B9" s="25">
        <f>IF(WEEKDAY($AB$7)=5,$AB$7,IF(B8&lt;&gt;0,B8+1,0))</f>
        <v>46240</v>
      </c>
      <c r="C9" s="26"/>
      <c r="D9" s="48"/>
      <c r="E9" s="48"/>
      <c r="F9" s="48"/>
      <c r="G9" s="48"/>
      <c r="H9" s="48"/>
      <c r="I9" s="56"/>
      <c r="J9" s="51"/>
      <c r="K9" s="48"/>
      <c r="L9" s="49"/>
      <c r="M9" s="48"/>
      <c r="N9" s="48"/>
      <c r="O9" s="48"/>
      <c r="P9" s="48"/>
      <c r="Q9" s="48"/>
      <c r="R9" s="50"/>
      <c r="S9" s="3"/>
      <c r="T9" s="56"/>
      <c r="U9" s="99"/>
      <c r="V9" s="97"/>
      <c r="X9" s="1"/>
      <c r="Y9" s="314" t="s">
        <v>174</v>
      </c>
      <c r="Z9" s="315"/>
      <c r="AA9" s="315"/>
      <c r="AB9" s="316"/>
      <c r="AC9" s="85"/>
      <c r="AD9" s="317" t="s">
        <v>98</v>
      </c>
      <c r="AE9" s="318"/>
      <c r="AF9" s="319"/>
      <c r="AG9" s="4"/>
      <c r="AI9" s="35"/>
      <c r="AJ9" s="22" t="s">
        <v>173</v>
      </c>
      <c r="AK9" s="27">
        <f t="shared" si="0"/>
        <v>0</v>
      </c>
      <c r="AL9" s="27">
        <f t="shared" si="1"/>
        <v>0</v>
      </c>
      <c r="AM9" s="27">
        <f t="shared" si="2"/>
        <v>0</v>
      </c>
      <c r="AN9" s="27">
        <f t="shared" si="3"/>
        <v>0</v>
      </c>
      <c r="AO9" s="133"/>
    </row>
    <row r="10" spans="1:42">
      <c r="A10" s="22" t="s">
        <v>175</v>
      </c>
      <c r="B10" s="25">
        <f>IF(WEEKDAY($AB$7)=6,$AB$7,IF(B9&lt;&gt;0,B9+1,0))</f>
        <v>46241</v>
      </c>
      <c r="C10" s="26"/>
      <c r="D10" s="48"/>
      <c r="E10" s="48"/>
      <c r="F10" s="48"/>
      <c r="G10" s="48"/>
      <c r="H10" s="48"/>
      <c r="I10" s="56"/>
      <c r="J10" s="51"/>
      <c r="K10" s="48"/>
      <c r="L10" s="49"/>
      <c r="M10" s="48"/>
      <c r="N10" s="48"/>
      <c r="O10" s="48"/>
      <c r="P10" s="48"/>
      <c r="Q10" s="48"/>
      <c r="R10" s="50"/>
      <c r="S10" s="3"/>
      <c r="T10" s="56"/>
      <c r="U10" s="99"/>
      <c r="V10" s="97"/>
      <c r="X10" s="18"/>
      <c r="Y10" s="312" t="s">
        <v>176</v>
      </c>
      <c r="Z10" s="313"/>
      <c r="AA10" s="313"/>
      <c r="AB10" s="45">
        <f>August!AB14</f>
        <v>0</v>
      </c>
      <c r="AC10" s="86"/>
      <c r="AD10" s="312" t="s">
        <v>177</v>
      </c>
      <c r="AE10" s="313"/>
      <c r="AF10" s="45">
        <f>August!AF14</f>
        <v>0</v>
      </c>
      <c r="AG10" s="4"/>
      <c r="AI10" s="37"/>
      <c r="AJ10" s="22" t="s">
        <v>175</v>
      </c>
      <c r="AK10" s="27">
        <f t="shared" si="0"/>
        <v>0</v>
      </c>
      <c r="AL10" s="27">
        <f t="shared" si="1"/>
        <v>0</v>
      </c>
      <c r="AM10" s="27">
        <f t="shared" si="2"/>
        <v>0</v>
      </c>
      <c r="AN10" s="27">
        <f t="shared" si="3"/>
        <v>0</v>
      </c>
      <c r="AO10" s="133"/>
    </row>
    <row r="11" spans="1:42">
      <c r="A11" s="22" t="s">
        <v>178</v>
      </c>
      <c r="B11" s="25">
        <f>IF(WEEKDAY($AB$7)=7,$AB$7,IF(B10&lt;&gt;0,B10+1,0))</f>
        <v>46242</v>
      </c>
      <c r="C11" s="26"/>
      <c r="D11" s="48"/>
      <c r="E11" s="48"/>
      <c r="F11" s="48"/>
      <c r="G11" s="48"/>
      <c r="H11" s="48"/>
      <c r="I11" s="56"/>
      <c r="J11" s="51"/>
      <c r="K11" s="48"/>
      <c r="L11" s="49"/>
      <c r="M11" s="48"/>
      <c r="N11" s="48"/>
      <c r="O11" s="48"/>
      <c r="P11" s="48"/>
      <c r="Q11" s="48"/>
      <c r="R11" s="50"/>
      <c r="S11" s="3"/>
      <c r="T11" s="56"/>
      <c r="U11" s="99"/>
      <c r="V11" s="97"/>
      <c r="X11" s="1"/>
      <c r="Y11" s="308" t="s">
        <v>179</v>
      </c>
      <c r="Z11" s="309"/>
      <c r="AA11" s="309"/>
      <c r="AB11" s="45">
        <f>AE22</f>
        <v>0</v>
      </c>
      <c r="AC11" s="87"/>
      <c r="AD11" s="308" t="s">
        <v>180</v>
      </c>
      <c r="AE11" s="309"/>
      <c r="AF11" s="84">
        <f>AE38</f>
        <v>0</v>
      </c>
      <c r="AG11" s="4"/>
      <c r="AI11" s="35"/>
      <c r="AJ11" s="22" t="s">
        <v>178</v>
      </c>
      <c r="AK11" s="27">
        <f t="shared" si="0"/>
        <v>0</v>
      </c>
      <c r="AL11" s="27">
        <f t="shared" si="1"/>
        <v>0</v>
      </c>
      <c r="AM11" s="27">
        <f t="shared" si="2"/>
        <v>0</v>
      </c>
      <c r="AN11" s="27">
        <f t="shared" si="3"/>
        <v>0</v>
      </c>
      <c r="AO11" s="133"/>
      <c r="AP11" s="1"/>
    </row>
    <row r="12" spans="1:42">
      <c r="A12" s="131" t="s">
        <v>181</v>
      </c>
      <c r="B12" s="28"/>
      <c r="C12" s="29">
        <f t="shared" ref="C12:Q12" si="4">SUMIF($B5:$B11,"&lt;&gt;0",C5:C11)</f>
        <v>0</v>
      </c>
      <c r="D12" s="29">
        <f t="shared" si="4"/>
        <v>0</v>
      </c>
      <c r="E12" s="29">
        <f t="shared" si="4"/>
        <v>0</v>
      </c>
      <c r="F12" s="29">
        <f t="shared" si="4"/>
        <v>0</v>
      </c>
      <c r="G12" s="29"/>
      <c r="H12" s="29"/>
      <c r="I12" s="47">
        <f>SUMIF($B5:$B11,"&lt;&gt;0",I5:I11)</f>
        <v>0</v>
      </c>
      <c r="J12" s="47">
        <f t="shared" si="4"/>
        <v>0</v>
      </c>
      <c r="K12" s="29">
        <f t="shared" si="4"/>
        <v>0</v>
      </c>
      <c r="L12" s="46">
        <f t="shared" si="4"/>
        <v>0</v>
      </c>
      <c r="M12" s="29">
        <f t="shared" si="4"/>
        <v>0</v>
      </c>
      <c r="N12" s="29">
        <f t="shared" si="4"/>
        <v>0</v>
      </c>
      <c r="O12" s="29">
        <f t="shared" si="4"/>
        <v>0</v>
      </c>
      <c r="P12" s="29">
        <f t="shared" si="4"/>
        <v>0</v>
      </c>
      <c r="Q12" s="29">
        <f t="shared" si="4"/>
        <v>0</v>
      </c>
      <c r="R12" s="29"/>
      <c r="S12" s="3"/>
      <c r="T12" s="57">
        <f>SUMIF($B5:$B11,"&lt;&gt;0",T5:T11)</f>
        <v>0</v>
      </c>
      <c r="U12" s="100">
        <f>SUMIF($B5:$B11,"&lt;&gt;0",U5:U11)</f>
        <v>0</v>
      </c>
      <c r="V12" s="100">
        <f>SUMIF($B5:$B11,"&lt;&gt;0",V5:V11)</f>
        <v>0</v>
      </c>
      <c r="W12" s="1"/>
      <c r="X12" s="3"/>
      <c r="Y12" s="308" t="s">
        <v>182</v>
      </c>
      <c r="Z12" s="309"/>
      <c r="AA12" s="309"/>
      <c r="AB12" s="45">
        <f>AE21</f>
        <v>0</v>
      </c>
      <c r="AC12" s="85"/>
      <c r="AD12" s="308" t="s">
        <v>183</v>
      </c>
      <c r="AE12" s="309"/>
      <c r="AF12" s="84">
        <f>AE39</f>
        <v>0</v>
      </c>
      <c r="AH12" s="4"/>
      <c r="AI12" s="35"/>
      <c r="AJ12" s="22" t="s">
        <v>181</v>
      </c>
      <c r="AK12" s="94">
        <f>SUM(AK5:AK11)</f>
        <v>0</v>
      </c>
      <c r="AL12" s="94">
        <f t="shared" ref="AL12:AN12" si="5">SUM(AL5:AL11)</f>
        <v>0</v>
      </c>
      <c r="AM12" s="94">
        <f t="shared" si="5"/>
        <v>0</v>
      </c>
      <c r="AN12" s="94">
        <f t="shared" si="5"/>
        <v>0</v>
      </c>
      <c r="AO12" s="133"/>
    </row>
    <row r="13" spans="1:42" ht="13.5" thickBot="1">
      <c r="S13" s="3"/>
      <c r="T13" s="18"/>
      <c r="U13" s="18"/>
      <c r="V13" s="18"/>
      <c r="W13" s="18"/>
      <c r="Y13" s="308" t="s">
        <v>184</v>
      </c>
      <c r="Z13" s="309"/>
      <c r="AA13" s="309"/>
      <c r="AB13" s="84">
        <f>AE23</f>
        <v>0</v>
      </c>
      <c r="AC13" s="87"/>
      <c r="AD13" s="310" t="s">
        <v>105</v>
      </c>
      <c r="AE13" s="311"/>
      <c r="AF13" s="84">
        <f>AF47</f>
        <v>0</v>
      </c>
      <c r="AH13" s="4"/>
      <c r="AI13" s="35"/>
      <c r="AJ13" s="34"/>
      <c r="AK13" s="38"/>
      <c r="AL13" s="38"/>
      <c r="AM13" s="38"/>
      <c r="AN13" s="34"/>
      <c r="AO13" s="133"/>
    </row>
    <row r="14" spans="1:42" ht="14.25" thickTop="1" thickBot="1">
      <c r="A14" s="282" t="s">
        <v>185</v>
      </c>
      <c r="B14" s="282"/>
      <c r="C14" s="283" t="s">
        <v>157</v>
      </c>
      <c r="D14" s="284"/>
      <c r="E14" s="284"/>
      <c r="F14" s="284"/>
      <c r="G14" s="284"/>
      <c r="H14" s="285"/>
      <c r="I14" s="286" t="s">
        <v>158</v>
      </c>
      <c r="J14" s="287"/>
      <c r="K14" s="288" t="s">
        <v>109</v>
      </c>
      <c r="L14" s="289"/>
      <c r="M14" s="289"/>
      <c r="N14" s="289"/>
      <c r="O14" s="289"/>
      <c r="P14" s="289"/>
      <c r="Q14" s="289"/>
      <c r="R14" s="290"/>
      <c r="S14" s="1"/>
      <c r="T14" s="268" t="s">
        <v>98</v>
      </c>
      <c r="U14" s="269"/>
      <c r="V14" s="270"/>
      <c r="W14" s="1"/>
      <c r="X14" s="3"/>
      <c r="Y14" s="304" t="s">
        <v>186</v>
      </c>
      <c r="Z14" s="305"/>
      <c r="AA14" s="305"/>
      <c r="AB14" s="177">
        <f>SUM(AB10+AB11+AB12-AB13)</f>
        <v>0</v>
      </c>
      <c r="AC14" s="87"/>
      <c r="AD14" s="306" t="s">
        <v>187</v>
      </c>
      <c r="AE14" s="307"/>
      <c r="AF14" s="89">
        <f>(AF10+AF11)-(AF12+AF13)</f>
        <v>0</v>
      </c>
      <c r="AH14" s="4"/>
      <c r="AI14" s="35"/>
      <c r="AJ14" s="34"/>
      <c r="AK14" s="38"/>
      <c r="AL14" s="38"/>
      <c r="AM14" s="38"/>
      <c r="AN14" s="34"/>
      <c r="AO14" s="133"/>
    </row>
    <row r="15" spans="1:42" ht="14.25" thickTop="1" thickBot="1">
      <c r="A15" s="23" t="s">
        <v>160</v>
      </c>
      <c r="B15" s="24" t="s">
        <v>161</v>
      </c>
      <c r="C15" s="23" t="s">
        <v>162</v>
      </c>
      <c r="D15" s="23" t="s">
        <v>78</v>
      </c>
      <c r="E15" s="23" t="s">
        <v>81</v>
      </c>
      <c r="F15" s="23" t="s">
        <v>84</v>
      </c>
      <c r="G15" s="271" t="s">
        <v>163</v>
      </c>
      <c r="H15" s="272"/>
      <c r="I15" s="93" t="s">
        <v>92</v>
      </c>
      <c r="J15" s="92" t="s">
        <v>95</v>
      </c>
      <c r="K15" s="23" t="s">
        <v>110</v>
      </c>
      <c r="L15" s="130" t="s">
        <v>113</v>
      </c>
      <c r="M15" s="23" t="s">
        <v>116</v>
      </c>
      <c r="N15" s="23" t="s">
        <v>119</v>
      </c>
      <c r="O15" s="23" t="s">
        <v>122</v>
      </c>
      <c r="P15" s="23" t="s">
        <v>125</v>
      </c>
      <c r="Q15" s="271" t="s">
        <v>163</v>
      </c>
      <c r="R15" s="273"/>
      <c r="S15" s="1"/>
      <c r="T15" s="55" t="s">
        <v>102</v>
      </c>
      <c r="U15" s="98" t="s">
        <v>99</v>
      </c>
      <c r="V15" s="132" t="s">
        <v>105</v>
      </c>
      <c r="W15" s="3"/>
      <c r="X15" s="3"/>
      <c r="AG15" s="19"/>
      <c r="AI15" s="35"/>
      <c r="AJ15" s="23" t="s">
        <v>185</v>
      </c>
      <c r="AK15" s="271" t="s">
        <v>159</v>
      </c>
      <c r="AL15" s="291"/>
      <c r="AM15" s="291"/>
      <c r="AN15" s="273"/>
      <c r="AO15" s="133"/>
    </row>
    <row r="16" spans="1:42" ht="15.75" thickTop="1">
      <c r="A16" s="22" t="s">
        <v>166</v>
      </c>
      <c r="B16" s="25">
        <f>IF(B11&lt;&gt;0,IF(SUM(B11+1)&gt;$AE$7,0, SUM(B11+1)),0)</f>
        <v>46243</v>
      </c>
      <c r="C16" s="26"/>
      <c r="D16" s="48"/>
      <c r="E16" s="48"/>
      <c r="F16" s="48"/>
      <c r="G16" s="48"/>
      <c r="H16" s="48"/>
      <c r="I16" s="91"/>
      <c r="J16" s="51"/>
      <c r="K16" s="48"/>
      <c r="L16" s="48"/>
      <c r="M16" s="48"/>
      <c r="N16" s="48"/>
      <c r="O16" s="48"/>
      <c r="P16" s="48"/>
      <c r="Q16" s="48"/>
      <c r="R16" s="50"/>
      <c r="T16" s="56"/>
      <c r="U16" s="99"/>
      <c r="V16" s="97"/>
      <c r="X16" s="3"/>
      <c r="Y16" s="301" t="s">
        <v>188</v>
      </c>
      <c r="Z16" s="302"/>
      <c r="AA16" s="302"/>
      <c r="AB16" s="302"/>
      <c r="AC16" s="302"/>
      <c r="AD16" s="302"/>
      <c r="AE16" s="302"/>
      <c r="AF16" s="303"/>
      <c r="AI16" s="35"/>
      <c r="AJ16" s="23" t="s">
        <v>160</v>
      </c>
      <c r="AK16" s="23" t="s">
        <v>164</v>
      </c>
      <c r="AL16" s="23" t="s">
        <v>165</v>
      </c>
      <c r="AM16" s="23" t="s">
        <v>102</v>
      </c>
      <c r="AN16" s="23" t="s">
        <v>81</v>
      </c>
      <c r="AO16" s="133"/>
    </row>
    <row r="17" spans="1:41" ht="15" thickBot="1">
      <c r="A17" s="22" t="s">
        <v>167</v>
      </c>
      <c r="B17" s="25">
        <f t="shared" ref="B17:B22" si="6">IF(B16&lt;&gt;0,IF(SUM(B16+1)&gt;$AE$7,0, SUM(B16+1)),0)</f>
        <v>46244</v>
      </c>
      <c r="C17" s="26"/>
      <c r="D17" s="48"/>
      <c r="E17" s="48"/>
      <c r="F17" s="48"/>
      <c r="G17" s="48"/>
      <c r="H17" s="48"/>
      <c r="I17" s="91"/>
      <c r="J17" s="51"/>
      <c r="K17" s="48"/>
      <c r="L17" s="48"/>
      <c r="M17" s="48"/>
      <c r="N17" s="48"/>
      <c r="O17" s="48"/>
      <c r="P17" s="48"/>
      <c r="Q17" s="48"/>
      <c r="R17" s="50"/>
      <c r="T17" s="56"/>
      <c r="U17" s="99"/>
      <c r="V17" s="97"/>
      <c r="W17" s="3"/>
      <c r="X17" s="3"/>
      <c r="Y17" s="135" t="s">
        <v>189</v>
      </c>
      <c r="Z17" s="136" t="s">
        <v>190</v>
      </c>
      <c r="AA17" s="77"/>
      <c r="AB17" s="77"/>
      <c r="AC17" s="137"/>
      <c r="AD17" s="138" t="s">
        <v>191</v>
      </c>
      <c r="AE17" s="139" t="s">
        <v>192</v>
      </c>
      <c r="AF17" s="140" t="s">
        <v>193</v>
      </c>
      <c r="AG17" s="1"/>
      <c r="AI17" s="35"/>
      <c r="AJ17" s="22" t="s">
        <v>166</v>
      </c>
      <c r="AK17" s="27">
        <f t="shared" ref="AK17:AK23" si="7">I16</f>
        <v>0</v>
      </c>
      <c r="AL17" s="27">
        <f t="shared" ref="AL17:AL23" si="8">K16</f>
        <v>0</v>
      </c>
      <c r="AM17" s="27">
        <f t="shared" ref="AM17:AM23" si="9">IF($U$12&gt;0,T16,0)</f>
        <v>0</v>
      </c>
      <c r="AN17" s="27">
        <f t="shared" ref="AN17:AN23" si="10">IF(E16&gt;8,8,E16)</f>
        <v>0</v>
      </c>
      <c r="AO17" s="133"/>
    </row>
    <row r="18" spans="1:41" ht="15.75" thickTop="1">
      <c r="A18" s="22" t="s">
        <v>171</v>
      </c>
      <c r="B18" s="25">
        <f t="shared" si="6"/>
        <v>46245</v>
      </c>
      <c r="C18" s="26"/>
      <c r="D18" s="48"/>
      <c r="E18" s="48"/>
      <c r="F18" s="48"/>
      <c r="G18" s="48"/>
      <c r="H18" s="48"/>
      <c r="I18" s="91"/>
      <c r="J18" s="51"/>
      <c r="K18" s="48"/>
      <c r="L18" s="48"/>
      <c r="M18" s="48"/>
      <c r="N18" s="48"/>
      <c r="O18" s="48"/>
      <c r="P18" s="48"/>
      <c r="Q18" s="48"/>
      <c r="R18" s="50"/>
      <c r="T18" s="56"/>
      <c r="U18" s="99"/>
      <c r="V18" s="97"/>
      <c r="W18" s="3"/>
      <c r="X18" s="3"/>
      <c r="Y18" s="141" t="s">
        <v>194</v>
      </c>
      <c r="Z18" s="278" t="s">
        <v>195</v>
      </c>
      <c r="AA18" s="279"/>
      <c r="AB18" s="279"/>
      <c r="AC18" s="280"/>
      <c r="AD18" s="142" t="s">
        <v>78</v>
      </c>
      <c r="AE18" s="143">
        <f>IF($AE$5=10,D$12+D$23+D$34+D$45+D$56,0)</f>
        <v>0</v>
      </c>
      <c r="AF18" s="144">
        <f>AE18</f>
        <v>0</v>
      </c>
      <c r="AH18" s="19"/>
      <c r="AI18" s="35"/>
      <c r="AJ18" s="22" t="s">
        <v>167</v>
      </c>
      <c r="AK18" s="27">
        <f t="shared" si="7"/>
        <v>0</v>
      </c>
      <c r="AL18" s="27">
        <f t="shared" si="8"/>
        <v>0</v>
      </c>
      <c r="AM18" s="27">
        <f t="shared" si="9"/>
        <v>0</v>
      </c>
      <c r="AN18" s="27">
        <f t="shared" si="10"/>
        <v>0</v>
      </c>
      <c r="AO18" s="133"/>
    </row>
    <row r="19" spans="1:41" ht="15">
      <c r="A19" s="22" t="s">
        <v>172</v>
      </c>
      <c r="B19" s="25">
        <f t="shared" si="6"/>
        <v>46246</v>
      </c>
      <c r="C19" s="26"/>
      <c r="D19" s="48"/>
      <c r="E19" s="48"/>
      <c r="F19" s="48"/>
      <c r="G19" s="48"/>
      <c r="H19" s="48"/>
      <c r="I19" s="91"/>
      <c r="J19" s="51"/>
      <c r="K19" s="48"/>
      <c r="L19" s="48"/>
      <c r="M19" s="48"/>
      <c r="N19" s="48"/>
      <c r="O19" s="48"/>
      <c r="P19" s="48"/>
      <c r="Q19" s="48"/>
      <c r="R19" s="50"/>
      <c r="T19" s="56"/>
      <c r="U19" s="99"/>
      <c r="V19" s="97"/>
      <c r="W19" s="3"/>
      <c r="X19" s="3"/>
      <c r="Y19" s="145" t="s">
        <v>196</v>
      </c>
      <c r="Z19" s="292" t="s">
        <v>197</v>
      </c>
      <c r="AA19" s="293"/>
      <c r="AB19" s="293"/>
      <c r="AC19" s="294"/>
      <c r="AD19" s="146" t="s">
        <v>78</v>
      </c>
      <c r="AE19" s="147">
        <f>IF($AE$5=15,D$12+D$23+D$34+D$45+D$56,0)</f>
        <v>0</v>
      </c>
      <c r="AF19" s="148">
        <f>AE19</f>
        <v>0</v>
      </c>
      <c r="AI19" s="35"/>
      <c r="AJ19" s="22" t="s">
        <v>171</v>
      </c>
      <c r="AK19" s="27">
        <f t="shared" si="7"/>
        <v>0</v>
      </c>
      <c r="AL19" s="27">
        <f t="shared" si="8"/>
        <v>0</v>
      </c>
      <c r="AM19" s="27">
        <f t="shared" si="9"/>
        <v>0</v>
      </c>
      <c r="AN19" s="27">
        <f t="shared" si="10"/>
        <v>0</v>
      </c>
      <c r="AO19" s="133"/>
    </row>
    <row r="20" spans="1:41" ht="15.75" thickBot="1">
      <c r="A20" s="22" t="s">
        <v>173</v>
      </c>
      <c r="B20" s="25">
        <f t="shared" si="6"/>
        <v>46247</v>
      </c>
      <c r="C20" s="26"/>
      <c r="D20" s="48"/>
      <c r="E20" s="48"/>
      <c r="F20" s="48"/>
      <c r="G20" s="48"/>
      <c r="H20" s="48"/>
      <c r="I20" s="91"/>
      <c r="J20" s="51"/>
      <c r="K20" s="48"/>
      <c r="L20" s="48"/>
      <c r="M20" s="48"/>
      <c r="N20" s="48"/>
      <c r="O20" s="48"/>
      <c r="P20" s="48"/>
      <c r="Q20" s="48"/>
      <c r="R20" s="50"/>
      <c r="T20" s="56"/>
      <c r="U20" s="99"/>
      <c r="V20" s="97"/>
      <c r="W20" s="3"/>
      <c r="X20" s="3"/>
      <c r="Y20" s="149" t="s">
        <v>198</v>
      </c>
      <c r="Z20" s="260" t="s">
        <v>199</v>
      </c>
      <c r="AA20" s="261"/>
      <c r="AB20" s="261"/>
      <c r="AC20" s="262"/>
      <c r="AD20" s="150" t="s">
        <v>78</v>
      </c>
      <c r="AE20" s="151">
        <f>IF($AE$5=25,D$12+D$23+D$34+D$45+D$56,0)</f>
        <v>0</v>
      </c>
      <c r="AF20" s="152">
        <f>AE20</f>
        <v>0</v>
      </c>
      <c r="AH20" s="1"/>
      <c r="AI20" s="35"/>
      <c r="AJ20" s="22" t="s">
        <v>172</v>
      </c>
      <c r="AK20" s="27">
        <f t="shared" si="7"/>
        <v>0</v>
      </c>
      <c r="AL20" s="27">
        <f t="shared" si="8"/>
        <v>0</v>
      </c>
      <c r="AM20" s="27">
        <f t="shared" si="9"/>
        <v>0</v>
      </c>
      <c r="AN20" s="27">
        <f t="shared" si="10"/>
        <v>0</v>
      </c>
      <c r="AO20" s="133"/>
    </row>
    <row r="21" spans="1:41" ht="15.75" thickTop="1">
      <c r="A21" s="22" t="s">
        <v>175</v>
      </c>
      <c r="B21" s="25">
        <f t="shared" si="6"/>
        <v>46248</v>
      </c>
      <c r="C21" s="26"/>
      <c r="D21" s="48"/>
      <c r="E21" s="48"/>
      <c r="F21" s="48"/>
      <c r="G21" s="48"/>
      <c r="H21" s="48"/>
      <c r="I21" s="91"/>
      <c r="J21" s="51"/>
      <c r="K21" s="48"/>
      <c r="L21" s="48"/>
      <c r="M21" s="48"/>
      <c r="N21" s="48"/>
      <c r="O21" s="48"/>
      <c r="P21" s="48"/>
      <c r="Q21" s="48"/>
      <c r="R21" s="50"/>
      <c r="T21" s="56"/>
      <c r="U21" s="99"/>
      <c r="V21" s="97"/>
      <c r="W21" s="3"/>
      <c r="X21" s="3"/>
      <c r="Y21" s="184" t="s">
        <v>200</v>
      </c>
      <c r="Z21" s="278" t="s">
        <v>201</v>
      </c>
      <c r="AA21" s="279"/>
      <c r="AB21" s="279"/>
      <c r="AC21" s="280"/>
      <c r="AD21" s="142" t="s">
        <v>92</v>
      </c>
      <c r="AE21" s="143">
        <f>IF(SUM(C12+D12+E12)&lt;=40,AK12+AN12,AN12)+
IF(SUM(C23+D23+E23)&lt;=40,AK24+AN24,AN24)+
IF(SUM(C34+D34+E34)&lt;=40,AK36+AN36,AN36)+
IF(SUM(C45+D45+E45)&lt;=40,AK48+AN48,AN48)+
IF(SUM(C56+D56+E56)&lt;=40,AK60+AN60,AN60)</f>
        <v>0</v>
      </c>
      <c r="AF21" s="144">
        <f>AE21</f>
        <v>0</v>
      </c>
      <c r="AI21" s="35"/>
      <c r="AJ21" s="22" t="s">
        <v>173</v>
      </c>
      <c r="AK21" s="27">
        <f t="shared" si="7"/>
        <v>0</v>
      </c>
      <c r="AL21" s="27">
        <f t="shared" si="8"/>
        <v>0</v>
      </c>
      <c r="AM21" s="27">
        <f t="shared" si="9"/>
        <v>0</v>
      </c>
      <c r="AN21" s="27">
        <f t="shared" si="10"/>
        <v>0</v>
      </c>
      <c r="AO21" s="133"/>
    </row>
    <row r="22" spans="1:41" ht="15">
      <c r="A22" s="22" t="s">
        <v>178</v>
      </c>
      <c r="B22" s="25">
        <f t="shared" si="6"/>
        <v>46249</v>
      </c>
      <c r="C22" s="26"/>
      <c r="D22" s="48"/>
      <c r="E22" s="48"/>
      <c r="F22" s="48"/>
      <c r="G22" s="48"/>
      <c r="H22" s="48"/>
      <c r="I22" s="91"/>
      <c r="J22" s="51"/>
      <c r="K22" s="48"/>
      <c r="L22" s="48"/>
      <c r="M22" s="48"/>
      <c r="N22" s="48"/>
      <c r="O22" s="48"/>
      <c r="P22" s="48"/>
      <c r="Q22" s="48"/>
      <c r="R22" s="50"/>
      <c r="T22" s="56"/>
      <c r="U22" s="99"/>
      <c r="V22" s="97"/>
      <c r="W22" s="3"/>
      <c r="X22" s="1"/>
      <c r="Y22" s="187">
        <v>69</v>
      </c>
      <c r="Z22" s="292" t="s">
        <v>202</v>
      </c>
      <c r="AA22" s="293"/>
      <c r="AB22" s="293"/>
      <c r="AC22" s="294"/>
      <c r="AD22" s="146" t="s">
        <v>92</v>
      </c>
      <c r="AE22" s="147">
        <f>IF($C$12+$D$12+$E$12&gt;40,(AK12)*1.5,0)+
IF($C$23+$D$23+$E$23&gt;40,(AK24)*1.5,0)+
IF($C$34+$D$34+$E$34&gt;40,(AK36)*1.5,0)+
IF($C$45+$D$45+$E$45&gt;40,(AK48)*1.5,0)+
IF($C$56+$D$56+$E$56&gt;40,(AK60)*1.5,0)</f>
        <v>0</v>
      </c>
      <c r="AF22" s="148">
        <f>IF(AE22&gt;0,AE22/1.5,0)</f>
        <v>0</v>
      </c>
      <c r="AI22" s="35"/>
      <c r="AJ22" s="22" t="s">
        <v>175</v>
      </c>
      <c r="AK22" s="27">
        <f t="shared" si="7"/>
        <v>0</v>
      </c>
      <c r="AL22" s="27">
        <f t="shared" si="8"/>
        <v>0</v>
      </c>
      <c r="AM22" s="27">
        <f t="shared" si="9"/>
        <v>0</v>
      </c>
      <c r="AN22" s="27">
        <f t="shared" si="10"/>
        <v>0</v>
      </c>
      <c r="AO22" s="133"/>
    </row>
    <row r="23" spans="1:41" ht="15">
      <c r="A23" s="30" t="s">
        <v>181</v>
      </c>
      <c r="B23" s="21"/>
      <c r="C23" s="29">
        <f>SUMIF($B16:$B22,"&lt;&gt;0",C16:C22)</f>
        <v>0</v>
      </c>
      <c r="D23" s="29">
        <f t="shared" ref="D23:Q23" si="11">SUMIF($B16:$B22,"&lt;&gt;0",D16:D22)</f>
        <v>0</v>
      </c>
      <c r="E23" s="29">
        <f t="shared" si="11"/>
        <v>0</v>
      </c>
      <c r="F23" s="29">
        <f t="shared" si="11"/>
        <v>0</v>
      </c>
      <c r="G23" s="29"/>
      <c r="H23" s="29"/>
      <c r="I23" s="47">
        <f t="shared" si="11"/>
        <v>0</v>
      </c>
      <c r="J23" s="47">
        <f t="shared" si="11"/>
        <v>0</v>
      </c>
      <c r="K23" s="29">
        <f t="shared" si="11"/>
        <v>0</v>
      </c>
      <c r="L23" s="29">
        <f t="shared" si="11"/>
        <v>0</v>
      </c>
      <c r="M23" s="29">
        <f t="shared" si="11"/>
        <v>0</v>
      </c>
      <c r="N23" s="29">
        <f t="shared" si="11"/>
        <v>0</v>
      </c>
      <c r="O23" s="29">
        <f t="shared" si="11"/>
        <v>0</v>
      </c>
      <c r="P23" s="29">
        <f t="shared" si="11"/>
        <v>0</v>
      </c>
      <c r="Q23" s="29">
        <f t="shared" si="11"/>
        <v>0</v>
      </c>
      <c r="R23" s="29"/>
      <c r="T23" s="57">
        <f>SUMIF($B16:$B22,"&lt;&gt;0",T16:T22)</f>
        <v>0</v>
      </c>
      <c r="U23" s="100">
        <f>SUMIF($B16:$B22,"&lt;&gt;0",U16:U22)</f>
        <v>0</v>
      </c>
      <c r="V23" s="100">
        <f>SUMIF($B16:$B22,"&lt;&gt;0",V16:V22)</f>
        <v>0</v>
      </c>
      <c r="W23" s="3"/>
      <c r="Y23" s="153" t="s">
        <v>203</v>
      </c>
      <c r="Z23" s="292" t="s">
        <v>111</v>
      </c>
      <c r="AA23" s="293"/>
      <c r="AB23" s="293"/>
      <c r="AC23" s="294"/>
      <c r="AD23" s="146" t="s">
        <v>110</v>
      </c>
      <c r="AE23" s="154">
        <f>AL12+AL24+AL36+AL48+AL60</f>
        <v>0</v>
      </c>
      <c r="AF23" s="148">
        <f>AE23</f>
        <v>0</v>
      </c>
      <c r="AI23" s="35"/>
      <c r="AJ23" s="22" t="s">
        <v>178</v>
      </c>
      <c r="AK23" s="27">
        <f t="shared" si="7"/>
        <v>0</v>
      </c>
      <c r="AL23" s="27">
        <f t="shared" si="8"/>
        <v>0</v>
      </c>
      <c r="AM23" s="27">
        <f t="shared" si="9"/>
        <v>0</v>
      </c>
      <c r="AN23" s="27">
        <f t="shared" si="10"/>
        <v>0</v>
      </c>
      <c r="AO23" s="133"/>
    </row>
    <row r="24" spans="1:41" ht="15.75" thickBot="1">
      <c r="T24" s="1"/>
      <c r="U24" s="1"/>
      <c r="V24" s="1"/>
      <c r="W24" s="3"/>
      <c r="Y24" s="155">
        <v>75</v>
      </c>
      <c r="Z24" s="298" t="s">
        <v>204</v>
      </c>
      <c r="AA24" s="299"/>
      <c r="AB24" s="299"/>
      <c r="AC24" s="300"/>
      <c r="AD24" s="156"/>
      <c r="AE24" s="156"/>
      <c r="AF24" s="157"/>
      <c r="AI24" s="35"/>
      <c r="AJ24" s="22" t="s">
        <v>181</v>
      </c>
      <c r="AK24" s="94">
        <f>SUM(AK17:AK23)</f>
        <v>0</v>
      </c>
      <c r="AL24" s="94">
        <f t="shared" ref="AL24:AN24" si="12">SUM(AL17:AL23)</f>
        <v>0</v>
      </c>
      <c r="AM24" s="94">
        <f t="shared" si="12"/>
        <v>0</v>
      </c>
      <c r="AN24" s="94">
        <f t="shared" si="12"/>
        <v>0</v>
      </c>
      <c r="AO24" s="133"/>
    </row>
    <row r="25" spans="1:41" ht="16.5" thickTop="1" thickBot="1">
      <c r="A25" s="282" t="s">
        <v>205</v>
      </c>
      <c r="B25" s="282"/>
      <c r="C25" s="283" t="s">
        <v>157</v>
      </c>
      <c r="D25" s="284"/>
      <c r="E25" s="284"/>
      <c r="F25" s="284"/>
      <c r="G25" s="284"/>
      <c r="H25" s="285"/>
      <c r="I25" s="286" t="s">
        <v>158</v>
      </c>
      <c r="J25" s="287"/>
      <c r="K25" s="288" t="s">
        <v>109</v>
      </c>
      <c r="L25" s="289"/>
      <c r="M25" s="289"/>
      <c r="N25" s="289"/>
      <c r="O25" s="289"/>
      <c r="P25" s="289"/>
      <c r="Q25" s="289"/>
      <c r="R25" s="290"/>
      <c r="T25" s="268" t="s">
        <v>98</v>
      </c>
      <c r="U25" s="269"/>
      <c r="V25" s="270"/>
      <c r="W25" s="1"/>
      <c r="Y25" s="158" t="s">
        <v>206</v>
      </c>
      <c r="Z25" s="295" t="s">
        <v>82</v>
      </c>
      <c r="AA25" s="296"/>
      <c r="AB25" s="296"/>
      <c r="AC25" s="297"/>
      <c r="AD25" s="159" t="s">
        <v>81</v>
      </c>
      <c r="AE25" s="160">
        <f>SUM($E$12+E23+E34+E45+E56)</f>
        <v>0</v>
      </c>
      <c r="AF25" s="161">
        <f>AE25</f>
        <v>0</v>
      </c>
      <c r="AI25" s="35"/>
      <c r="AJ25" s="34"/>
      <c r="AK25" s="34"/>
      <c r="AL25" s="34"/>
      <c r="AM25" s="34"/>
      <c r="AN25" s="34"/>
      <c r="AO25" s="133"/>
    </row>
    <row r="26" spans="1:41" ht="15.75" thickTop="1">
      <c r="A26" s="23" t="s">
        <v>160</v>
      </c>
      <c r="B26" s="24" t="s">
        <v>161</v>
      </c>
      <c r="C26" s="23" t="s">
        <v>162</v>
      </c>
      <c r="D26" s="23" t="s">
        <v>78</v>
      </c>
      <c r="E26" s="23" t="s">
        <v>81</v>
      </c>
      <c r="F26" s="23" t="s">
        <v>84</v>
      </c>
      <c r="G26" s="271" t="s">
        <v>163</v>
      </c>
      <c r="H26" s="272"/>
      <c r="I26" s="93" t="s">
        <v>92</v>
      </c>
      <c r="J26" s="92" t="s">
        <v>95</v>
      </c>
      <c r="K26" s="23" t="s">
        <v>110</v>
      </c>
      <c r="L26" s="130" t="s">
        <v>113</v>
      </c>
      <c r="M26" s="23" t="s">
        <v>116</v>
      </c>
      <c r="N26" s="23" t="s">
        <v>119</v>
      </c>
      <c r="O26" s="23" t="s">
        <v>122</v>
      </c>
      <c r="P26" s="23" t="s">
        <v>125</v>
      </c>
      <c r="Q26" s="271" t="s">
        <v>163</v>
      </c>
      <c r="R26" s="273"/>
      <c r="S26" s="1"/>
      <c r="T26" s="55" t="s">
        <v>102</v>
      </c>
      <c r="U26" s="98" t="s">
        <v>99</v>
      </c>
      <c r="V26" s="132" t="s">
        <v>105</v>
      </c>
      <c r="Y26" s="162" t="s">
        <v>207</v>
      </c>
      <c r="Z26" s="278" t="s">
        <v>208</v>
      </c>
      <c r="AA26" s="279"/>
      <c r="AB26" s="279"/>
      <c r="AC26" s="280"/>
      <c r="AD26" s="142" t="s">
        <v>84</v>
      </c>
      <c r="AE26" s="143">
        <f>IF($AF$5=94,F$12+F$23+F$34+F$45+F$56,0)</f>
        <v>0</v>
      </c>
      <c r="AF26" s="144">
        <f>AE26</f>
        <v>0</v>
      </c>
      <c r="AI26" s="35"/>
      <c r="AJ26" s="34"/>
      <c r="AK26" s="32"/>
      <c r="AL26" s="32"/>
      <c r="AM26" s="32"/>
      <c r="AN26" s="34"/>
      <c r="AO26" s="133"/>
    </row>
    <row r="27" spans="1:41" ht="15">
      <c r="A27" s="22" t="s">
        <v>166</v>
      </c>
      <c r="B27" s="25">
        <f>IF(B22&lt;&gt;0,IF(SUM(B22+1)&gt;$AE$7,0, SUM(B22+1)),0)</f>
        <v>46250</v>
      </c>
      <c r="C27" s="26"/>
      <c r="D27" s="48"/>
      <c r="E27" s="48"/>
      <c r="F27" s="48"/>
      <c r="G27" s="48"/>
      <c r="H27" s="48"/>
      <c r="I27" s="91"/>
      <c r="J27" s="51"/>
      <c r="K27" s="48"/>
      <c r="L27" s="48"/>
      <c r="M27" s="48"/>
      <c r="N27" s="48"/>
      <c r="O27" s="48"/>
      <c r="P27" s="48"/>
      <c r="Q27" s="48"/>
      <c r="R27" s="50"/>
      <c r="T27" s="56"/>
      <c r="U27" s="99"/>
      <c r="V27" s="97"/>
      <c r="Y27" s="163" t="s">
        <v>209</v>
      </c>
      <c r="Z27" s="292" t="s">
        <v>210</v>
      </c>
      <c r="AA27" s="293"/>
      <c r="AB27" s="293"/>
      <c r="AC27" s="294"/>
      <c r="AD27" s="146" t="s">
        <v>84</v>
      </c>
      <c r="AE27" s="147">
        <f>IF($AF$5=2,F$12+F$23+F$34+F$45+F$56,0)</f>
        <v>0</v>
      </c>
      <c r="AF27" s="148">
        <f>AE27</f>
        <v>0</v>
      </c>
      <c r="AI27" s="35"/>
      <c r="AJ27" s="23" t="s">
        <v>205</v>
      </c>
      <c r="AK27" s="271" t="s">
        <v>159</v>
      </c>
      <c r="AL27" s="291"/>
      <c r="AM27" s="291"/>
      <c r="AN27" s="273"/>
      <c r="AO27" s="133"/>
    </row>
    <row r="28" spans="1:41" ht="15">
      <c r="A28" s="22" t="s">
        <v>167</v>
      </c>
      <c r="B28" s="25">
        <f t="shared" ref="B28:B33" si="13">IF(B27&lt;&gt;0,IF(SUM(B27+1)&gt;$AE$7,0, SUM(B27+1)),0)</f>
        <v>46251</v>
      </c>
      <c r="C28" s="26"/>
      <c r="D28" s="48"/>
      <c r="E28" s="48"/>
      <c r="F28" s="48"/>
      <c r="G28" s="48"/>
      <c r="H28" s="48"/>
      <c r="I28" s="91"/>
      <c r="J28" s="51"/>
      <c r="K28" s="48"/>
      <c r="L28" s="48"/>
      <c r="M28" s="48"/>
      <c r="N28" s="48"/>
      <c r="O28" s="48"/>
      <c r="P28" s="48"/>
      <c r="Q28" s="48"/>
      <c r="R28" s="50"/>
      <c r="T28" s="56"/>
      <c r="U28" s="99"/>
      <c r="V28" s="97"/>
      <c r="Y28" s="163" t="s">
        <v>211</v>
      </c>
      <c r="Z28" s="292" t="s">
        <v>212</v>
      </c>
      <c r="AA28" s="293"/>
      <c r="AB28" s="293"/>
      <c r="AC28" s="294"/>
      <c r="AD28" s="146" t="s">
        <v>84</v>
      </c>
      <c r="AE28" s="147">
        <f>IF($AF$5=3,F$12+F$23+F$34+F$45+F$56,0)</f>
        <v>0</v>
      </c>
      <c r="AF28" s="148">
        <f>AE28</f>
        <v>0</v>
      </c>
      <c r="AI28" s="35"/>
      <c r="AJ28" s="23" t="s">
        <v>160</v>
      </c>
      <c r="AK28" s="23" t="s">
        <v>164</v>
      </c>
      <c r="AL28" s="23" t="s">
        <v>165</v>
      </c>
      <c r="AM28" s="23" t="s">
        <v>102</v>
      </c>
      <c r="AN28" s="23" t="s">
        <v>81</v>
      </c>
      <c r="AO28" s="133"/>
    </row>
    <row r="29" spans="1:41" ht="15">
      <c r="A29" s="22" t="s">
        <v>171</v>
      </c>
      <c r="B29" s="25">
        <f t="shared" si="13"/>
        <v>46252</v>
      </c>
      <c r="C29" s="26"/>
      <c r="D29" s="48"/>
      <c r="E29" s="48"/>
      <c r="F29" s="48"/>
      <c r="G29" s="48"/>
      <c r="H29" s="48"/>
      <c r="I29" s="91"/>
      <c r="J29" s="51"/>
      <c r="K29" s="48"/>
      <c r="L29" s="48"/>
      <c r="M29" s="48"/>
      <c r="N29" s="48"/>
      <c r="O29" s="48"/>
      <c r="P29" s="48"/>
      <c r="Q29" s="48"/>
      <c r="R29" s="50"/>
      <c r="T29" s="56"/>
      <c r="U29" s="99"/>
      <c r="V29" s="97"/>
      <c r="Y29" s="163" t="s">
        <v>213</v>
      </c>
      <c r="Z29" s="292" t="s">
        <v>214</v>
      </c>
      <c r="AA29" s="293"/>
      <c r="AB29" s="293"/>
      <c r="AC29" s="294"/>
      <c r="AD29" s="146" t="s">
        <v>5</v>
      </c>
      <c r="AE29" s="147">
        <f>SUMIFS(G:G,H:H,"CB 1.5",B:B,"&lt;&gt;0")*1.5</f>
        <v>0</v>
      </c>
      <c r="AF29" s="148">
        <f>AE29/1.5</f>
        <v>0</v>
      </c>
      <c r="AI29" s="35"/>
      <c r="AJ29" s="22" t="s">
        <v>166</v>
      </c>
      <c r="AK29" s="27">
        <f t="shared" ref="AK29:AK35" si="14">I27</f>
        <v>0</v>
      </c>
      <c r="AL29" s="27">
        <f t="shared" ref="AL29:AL35" si="15">K27</f>
        <v>0</v>
      </c>
      <c r="AM29" s="27">
        <f t="shared" ref="AM29:AM35" si="16">IF($U$12&gt;0,T27,0)</f>
        <v>0</v>
      </c>
      <c r="AN29" s="27">
        <f t="shared" ref="AN29:AN35" si="17">IF(E27&gt;8,8,E27)</f>
        <v>0</v>
      </c>
      <c r="AO29" s="133"/>
    </row>
    <row r="30" spans="1:41" ht="15.75" thickBot="1">
      <c r="A30" s="22" t="s">
        <v>172</v>
      </c>
      <c r="B30" s="25">
        <f t="shared" si="13"/>
        <v>46253</v>
      </c>
      <c r="C30" s="26"/>
      <c r="D30" s="48"/>
      <c r="E30" s="48"/>
      <c r="F30" s="48"/>
      <c r="G30" s="48"/>
      <c r="H30" s="48"/>
      <c r="I30" s="91"/>
      <c r="J30" s="51"/>
      <c r="K30" s="48"/>
      <c r="L30" s="48"/>
      <c r="M30" s="48"/>
      <c r="N30" s="48"/>
      <c r="O30" s="48"/>
      <c r="P30" s="48"/>
      <c r="Q30" s="48"/>
      <c r="R30" s="50"/>
      <c r="T30" s="56"/>
      <c r="U30" s="99"/>
      <c r="V30" s="97"/>
      <c r="Y30" s="164" t="s">
        <v>215</v>
      </c>
      <c r="Z30" s="260" t="s">
        <v>216</v>
      </c>
      <c r="AA30" s="261"/>
      <c r="AB30" s="261"/>
      <c r="AC30" s="262"/>
      <c r="AD30" s="150" t="s">
        <v>9</v>
      </c>
      <c r="AE30" s="151">
        <f>SUMIFS(G:G,H:H,"CB 1.0",B:B,"&lt;&gt;0")</f>
        <v>0</v>
      </c>
      <c r="AF30" s="152">
        <f>AE30</f>
        <v>0</v>
      </c>
      <c r="AI30" s="35"/>
      <c r="AJ30" s="22" t="s">
        <v>167</v>
      </c>
      <c r="AK30" s="27">
        <f t="shared" si="14"/>
        <v>0</v>
      </c>
      <c r="AL30" s="27">
        <f t="shared" si="15"/>
        <v>0</v>
      </c>
      <c r="AM30" s="27">
        <f t="shared" si="16"/>
        <v>0</v>
      </c>
      <c r="AN30" s="27">
        <f t="shared" si="17"/>
        <v>0</v>
      </c>
      <c r="AO30" s="133"/>
    </row>
    <row r="31" spans="1:41" ht="15.75" thickTop="1">
      <c r="A31" s="22" t="s">
        <v>173</v>
      </c>
      <c r="B31" s="25">
        <f t="shared" si="13"/>
        <v>46254</v>
      </c>
      <c r="C31" s="26"/>
      <c r="D31" s="48"/>
      <c r="E31" s="48"/>
      <c r="F31" s="48"/>
      <c r="G31" s="48"/>
      <c r="H31" s="48"/>
      <c r="I31" s="91"/>
      <c r="J31" s="51"/>
      <c r="K31" s="48"/>
      <c r="L31" s="48"/>
      <c r="M31" s="48"/>
      <c r="N31" s="48"/>
      <c r="O31" s="48"/>
      <c r="P31" s="48"/>
      <c r="Q31" s="48"/>
      <c r="R31" s="50"/>
      <c r="T31" s="56"/>
      <c r="U31" s="99"/>
      <c r="V31" s="97"/>
      <c r="Y31" s="165" t="s">
        <v>217</v>
      </c>
      <c r="Z31" s="278" t="s">
        <v>218</v>
      </c>
      <c r="AA31" s="279"/>
      <c r="AB31" s="279"/>
      <c r="AC31" s="280"/>
      <c r="AD31" s="142" t="s">
        <v>219</v>
      </c>
      <c r="AE31" s="143">
        <f>IF(SUM(C12,D12,E12)&lt;=(40),J12)+
IF(SUM(C23,D23,E23)&lt;=40,J23)+
IF(SUM(C34,D34,E34)&lt;=40,J34)+
IF(SUM(C45,D45,E45)&lt;=40,J45)+
IF(SUM(C56,D56,E56)&lt;=40,J56)</f>
        <v>0</v>
      </c>
      <c r="AF31" s="144">
        <f>AE31</f>
        <v>0</v>
      </c>
      <c r="AI31" s="35"/>
      <c r="AJ31" s="22" t="s">
        <v>171</v>
      </c>
      <c r="AK31" s="27">
        <f t="shared" si="14"/>
        <v>0</v>
      </c>
      <c r="AL31" s="27">
        <f t="shared" si="15"/>
        <v>0</v>
      </c>
      <c r="AM31" s="27">
        <f t="shared" si="16"/>
        <v>0</v>
      </c>
      <c r="AN31" s="27">
        <f t="shared" si="17"/>
        <v>0</v>
      </c>
      <c r="AO31" s="133"/>
    </row>
    <row r="32" spans="1:41" ht="15.75" thickBot="1">
      <c r="A32" s="22" t="s">
        <v>175</v>
      </c>
      <c r="B32" s="25">
        <f t="shared" si="13"/>
        <v>46255</v>
      </c>
      <c r="C32" s="26"/>
      <c r="D32" s="48"/>
      <c r="E32" s="48"/>
      <c r="F32" s="48"/>
      <c r="G32" s="48"/>
      <c r="H32" s="48"/>
      <c r="I32" s="91"/>
      <c r="J32" s="51"/>
      <c r="K32" s="48"/>
      <c r="L32" s="48"/>
      <c r="M32" s="48"/>
      <c r="N32" s="48"/>
      <c r="O32" s="48"/>
      <c r="P32" s="48"/>
      <c r="Q32" s="48"/>
      <c r="R32" s="50"/>
      <c r="T32" s="56"/>
      <c r="U32" s="99"/>
      <c r="V32" s="97"/>
      <c r="Y32" s="166" t="s">
        <v>220</v>
      </c>
      <c r="Z32" s="260" t="s">
        <v>221</v>
      </c>
      <c r="AA32" s="261"/>
      <c r="AB32" s="261"/>
      <c r="AC32" s="262"/>
      <c r="AD32" s="167" t="s">
        <v>219</v>
      </c>
      <c r="AE32" s="151">
        <f>IF($C$12+$D$12+$E$12&gt;40,(J12)*1.5,0)+
IF($C$23+$D$23+$E$23&gt;40,(J23)*1.5,0)+
IF($C$34+$D$34+$E$34&gt;40,(J34)*1.5,0)+
IF($C$45+$D$45+$E$45&gt;40,(J45)*1.5,0)+
IF($C$56+$D$56+$E$56&gt;40,(J56)*1.5,0)</f>
        <v>0</v>
      </c>
      <c r="AF32" s="152">
        <f>AE32/1.5</f>
        <v>0</v>
      </c>
      <c r="AI32" s="35"/>
      <c r="AJ32" s="22" t="s">
        <v>172</v>
      </c>
      <c r="AK32" s="27">
        <f t="shared" si="14"/>
        <v>0</v>
      </c>
      <c r="AL32" s="27">
        <f t="shared" si="15"/>
        <v>0</v>
      </c>
      <c r="AM32" s="27">
        <f t="shared" si="16"/>
        <v>0</v>
      </c>
      <c r="AN32" s="27">
        <f t="shared" si="17"/>
        <v>0</v>
      </c>
      <c r="AO32" s="133"/>
    </row>
    <row r="33" spans="1:41" ht="15.75" thickTop="1">
      <c r="A33" s="22" t="s">
        <v>178</v>
      </c>
      <c r="B33" s="25">
        <f t="shared" si="13"/>
        <v>46256</v>
      </c>
      <c r="C33" s="26"/>
      <c r="D33" s="48"/>
      <c r="E33" s="48"/>
      <c r="F33" s="48"/>
      <c r="G33" s="48"/>
      <c r="H33" s="48"/>
      <c r="I33" s="91"/>
      <c r="J33" s="51"/>
      <c r="K33" s="48"/>
      <c r="L33" s="48"/>
      <c r="M33" s="48"/>
      <c r="N33" s="48"/>
      <c r="O33" s="48"/>
      <c r="P33" s="48"/>
      <c r="Q33" s="48"/>
      <c r="R33" s="50"/>
      <c r="T33" s="56"/>
      <c r="U33" s="99"/>
      <c r="V33" s="97"/>
      <c r="Y33" s="141">
        <v>167</v>
      </c>
      <c r="Z33" s="278" t="s">
        <v>12</v>
      </c>
      <c r="AA33" s="279"/>
      <c r="AB33" s="279"/>
      <c r="AC33" s="280"/>
      <c r="AD33" s="142" t="s">
        <v>11</v>
      </c>
      <c r="AE33" s="143">
        <f>SUMIFS(Q:Q,R:R,"M",B:B,"&lt;&gt;0")</f>
        <v>0</v>
      </c>
      <c r="AF33" s="144">
        <f t="shared" ref="AF33:AF48" si="18">AE33</f>
        <v>0</v>
      </c>
      <c r="AI33" s="35"/>
      <c r="AJ33" s="22" t="s">
        <v>173</v>
      </c>
      <c r="AK33" s="27">
        <f t="shared" si="14"/>
        <v>0</v>
      </c>
      <c r="AL33" s="27">
        <f t="shared" si="15"/>
        <v>0</v>
      </c>
      <c r="AM33" s="27">
        <f t="shared" si="16"/>
        <v>0</v>
      </c>
      <c r="AN33" s="27">
        <f t="shared" si="17"/>
        <v>0</v>
      </c>
      <c r="AO33" s="133"/>
    </row>
    <row r="34" spans="1:41" ht="15">
      <c r="A34" s="30" t="s">
        <v>181</v>
      </c>
      <c r="B34" s="21"/>
      <c r="C34" s="29">
        <f>SUMIF($B27:$B33,"&lt;&gt;0",C27:C33)</f>
        <v>0</v>
      </c>
      <c r="D34" s="29">
        <f t="shared" ref="D34:Q34" si="19">SUMIF($B27:$B33,"&lt;&gt;0",D27:D33)</f>
        <v>0</v>
      </c>
      <c r="E34" s="29">
        <f t="shared" si="19"/>
        <v>0</v>
      </c>
      <c r="F34" s="29">
        <f t="shared" si="19"/>
        <v>0</v>
      </c>
      <c r="G34" s="29"/>
      <c r="H34" s="29"/>
      <c r="I34" s="47">
        <f t="shared" si="19"/>
        <v>0</v>
      </c>
      <c r="J34" s="47">
        <f t="shared" si="19"/>
        <v>0</v>
      </c>
      <c r="K34" s="29">
        <f t="shared" si="19"/>
        <v>0</v>
      </c>
      <c r="L34" s="29">
        <f t="shared" si="19"/>
        <v>0</v>
      </c>
      <c r="M34" s="29">
        <f t="shared" si="19"/>
        <v>0</v>
      </c>
      <c r="N34" s="29">
        <f t="shared" si="19"/>
        <v>0</v>
      </c>
      <c r="O34" s="29">
        <f t="shared" si="19"/>
        <v>0</v>
      </c>
      <c r="P34" s="29">
        <f t="shared" si="19"/>
        <v>0</v>
      </c>
      <c r="Q34" s="29">
        <f t="shared" si="19"/>
        <v>0</v>
      </c>
      <c r="R34" s="29"/>
      <c r="T34" s="57">
        <f>SUMIF($B27:$B33,"&lt;&gt;0",T27:T33)</f>
        <v>0</v>
      </c>
      <c r="U34" s="100">
        <f>SUMIF($B27:$B33,"&lt;&gt;0",U27:U33)</f>
        <v>0</v>
      </c>
      <c r="V34" s="100">
        <f>SUMIF($B27:$B33,"&lt;&gt;0",V27:V33)</f>
        <v>0</v>
      </c>
      <c r="Y34" s="145">
        <v>170</v>
      </c>
      <c r="Z34" s="292" t="s">
        <v>222</v>
      </c>
      <c r="AA34" s="293"/>
      <c r="AB34" s="293"/>
      <c r="AC34" s="294"/>
      <c r="AD34" s="146" t="s">
        <v>113</v>
      </c>
      <c r="AE34" s="147">
        <f>SUM(L12,L23,L34,L45,L56)</f>
        <v>0</v>
      </c>
      <c r="AF34" s="148">
        <f t="shared" si="18"/>
        <v>0</v>
      </c>
      <c r="AI34" s="35"/>
      <c r="AJ34" s="22" t="s">
        <v>175</v>
      </c>
      <c r="AK34" s="27">
        <f t="shared" si="14"/>
        <v>0</v>
      </c>
      <c r="AL34" s="27">
        <f t="shared" si="15"/>
        <v>0</v>
      </c>
      <c r="AM34" s="27">
        <f t="shared" si="16"/>
        <v>0</v>
      </c>
      <c r="AN34" s="27">
        <f t="shared" si="17"/>
        <v>0</v>
      </c>
      <c r="AO34" s="133"/>
    </row>
    <row r="35" spans="1:41" ht="15.75" thickBot="1">
      <c r="Y35" s="145">
        <v>180</v>
      </c>
      <c r="Z35" s="292" t="s">
        <v>223</v>
      </c>
      <c r="AA35" s="293"/>
      <c r="AB35" s="293"/>
      <c r="AC35" s="294"/>
      <c r="AD35" s="146" t="s">
        <v>116</v>
      </c>
      <c r="AE35" s="147">
        <f>SUM(M12,M23,M34,M45,M56)</f>
        <v>0</v>
      </c>
      <c r="AF35" s="148">
        <f t="shared" si="18"/>
        <v>0</v>
      </c>
      <c r="AI35" s="35"/>
      <c r="AJ35" s="22" t="s">
        <v>178</v>
      </c>
      <c r="AK35" s="27">
        <f t="shared" si="14"/>
        <v>0</v>
      </c>
      <c r="AL35" s="27">
        <f t="shared" si="15"/>
        <v>0</v>
      </c>
      <c r="AM35" s="27">
        <f t="shared" si="16"/>
        <v>0</v>
      </c>
      <c r="AN35" s="27">
        <f t="shared" si="17"/>
        <v>0</v>
      </c>
      <c r="AO35" s="133"/>
    </row>
    <row r="36" spans="1:41" ht="15.75" thickTop="1">
      <c r="A36" s="282" t="s">
        <v>224</v>
      </c>
      <c r="B36" s="282"/>
      <c r="C36" s="283" t="s">
        <v>157</v>
      </c>
      <c r="D36" s="284"/>
      <c r="E36" s="284"/>
      <c r="F36" s="284"/>
      <c r="G36" s="284"/>
      <c r="H36" s="285"/>
      <c r="I36" s="286" t="s">
        <v>158</v>
      </c>
      <c r="J36" s="287"/>
      <c r="K36" s="288" t="s">
        <v>109</v>
      </c>
      <c r="L36" s="289"/>
      <c r="M36" s="289"/>
      <c r="N36" s="289"/>
      <c r="O36" s="289"/>
      <c r="P36" s="289"/>
      <c r="Q36" s="289"/>
      <c r="R36" s="290"/>
      <c r="T36" s="268" t="s">
        <v>98</v>
      </c>
      <c r="U36" s="269"/>
      <c r="V36" s="270"/>
      <c r="Y36" s="168">
        <v>181</v>
      </c>
      <c r="Z36" s="292" t="s">
        <v>225</v>
      </c>
      <c r="AA36" s="293"/>
      <c r="AB36" s="293"/>
      <c r="AC36" s="294"/>
      <c r="AD36" s="169" t="s">
        <v>23</v>
      </c>
      <c r="AE36" s="147">
        <f>SUMIFS(Q:Q,R:R,"P181",B:B,"&lt;&gt;0")</f>
        <v>0</v>
      </c>
      <c r="AF36" s="148">
        <f t="shared" ref="AF36:AF41" si="20">AE36</f>
        <v>0</v>
      </c>
      <c r="AI36" s="35"/>
      <c r="AJ36" s="22" t="s">
        <v>181</v>
      </c>
      <c r="AK36" s="94">
        <f>SUM(AK29:AK35)</f>
        <v>0</v>
      </c>
      <c r="AL36" s="94">
        <f t="shared" ref="AL36:AN36" si="21">SUM(AL29:AL35)</f>
        <v>0</v>
      </c>
      <c r="AM36" s="94">
        <f t="shared" si="21"/>
        <v>0</v>
      </c>
      <c r="AN36" s="94">
        <f t="shared" si="21"/>
        <v>0</v>
      </c>
      <c r="AO36" s="133"/>
    </row>
    <row r="37" spans="1:41" ht="15">
      <c r="A37" s="23" t="s">
        <v>160</v>
      </c>
      <c r="B37" s="24" t="s">
        <v>161</v>
      </c>
      <c r="C37" s="23" t="s">
        <v>162</v>
      </c>
      <c r="D37" s="23" t="s">
        <v>78</v>
      </c>
      <c r="E37" s="23" t="s">
        <v>81</v>
      </c>
      <c r="F37" s="23" t="s">
        <v>84</v>
      </c>
      <c r="G37" s="271" t="s">
        <v>163</v>
      </c>
      <c r="H37" s="272"/>
      <c r="I37" s="93" t="s">
        <v>92</v>
      </c>
      <c r="J37" s="92" t="s">
        <v>95</v>
      </c>
      <c r="K37" s="23" t="s">
        <v>110</v>
      </c>
      <c r="L37" s="130" t="s">
        <v>113</v>
      </c>
      <c r="M37" s="23" t="s">
        <v>116</v>
      </c>
      <c r="N37" s="23" t="s">
        <v>119</v>
      </c>
      <c r="O37" s="23" t="s">
        <v>122</v>
      </c>
      <c r="P37" s="23" t="s">
        <v>125</v>
      </c>
      <c r="Q37" s="271" t="s">
        <v>163</v>
      </c>
      <c r="R37" s="273"/>
      <c r="S37" s="1"/>
      <c r="T37" s="55" t="s">
        <v>102</v>
      </c>
      <c r="U37" s="98" t="s">
        <v>99</v>
      </c>
      <c r="V37" s="132" t="s">
        <v>105</v>
      </c>
      <c r="Y37" s="168">
        <v>182</v>
      </c>
      <c r="Z37" s="292" t="s">
        <v>226</v>
      </c>
      <c r="AA37" s="293"/>
      <c r="AB37" s="293"/>
      <c r="AC37" s="294"/>
      <c r="AD37" s="169" t="s">
        <v>25</v>
      </c>
      <c r="AE37" s="147">
        <f>SUMIFS(Q:Q,R:R,"P182",B:B,"&lt;&gt;0")</f>
        <v>0</v>
      </c>
      <c r="AF37" s="148">
        <f t="shared" si="20"/>
        <v>0</v>
      </c>
      <c r="AI37" s="35"/>
      <c r="AJ37" s="34"/>
      <c r="AK37" s="34"/>
      <c r="AL37" s="34"/>
      <c r="AM37" s="34"/>
      <c r="AN37" s="34"/>
      <c r="AO37" s="133"/>
    </row>
    <row r="38" spans="1:41" ht="15.75" thickBot="1">
      <c r="A38" s="22" t="s">
        <v>166</v>
      </c>
      <c r="B38" s="25">
        <f>IF(B33&lt;&gt;0,IF(SUM(B33+1)&gt;$AE$7,0, SUM(B33+1)),0)</f>
        <v>46257</v>
      </c>
      <c r="C38" s="26"/>
      <c r="D38" s="48"/>
      <c r="E38" s="48"/>
      <c r="F38" s="48"/>
      <c r="G38" s="48"/>
      <c r="H38" s="48"/>
      <c r="I38" s="91"/>
      <c r="J38" s="51"/>
      <c r="K38" s="48"/>
      <c r="L38" s="48"/>
      <c r="M38" s="48"/>
      <c r="N38" s="48"/>
      <c r="O38" s="48"/>
      <c r="P38" s="48"/>
      <c r="Q38" s="48"/>
      <c r="R38" s="50"/>
      <c r="T38" s="56"/>
      <c r="U38" s="99"/>
      <c r="V38" s="97"/>
      <c r="Y38" s="170">
        <v>183</v>
      </c>
      <c r="Z38" s="260" t="s">
        <v>244</v>
      </c>
      <c r="AA38" s="261"/>
      <c r="AB38" s="261"/>
      <c r="AC38" s="262"/>
      <c r="AD38" s="167" t="s">
        <v>243</v>
      </c>
      <c r="AE38" s="151">
        <f>SUMIFS(Q:Q,R:R,"B183",B:B,"&lt;&gt;0")</f>
        <v>0</v>
      </c>
      <c r="AF38" s="152">
        <f t="shared" si="20"/>
        <v>0</v>
      </c>
      <c r="AI38" s="35"/>
      <c r="AJ38" s="34"/>
      <c r="AK38" s="32"/>
      <c r="AL38" s="32"/>
      <c r="AM38" s="32"/>
      <c r="AN38" s="34"/>
      <c r="AO38" s="133"/>
    </row>
    <row r="39" spans="1:41" ht="15.75" thickTop="1">
      <c r="A39" s="22" t="s">
        <v>167</v>
      </c>
      <c r="B39" s="25">
        <f t="shared" ref="B39:B44" si="22">IF(B38&lt;&gt;0,IF(SUM(B38+1)&gt;$AE$7,0, SUM(B38+1)),0)</f>
        <v>46258</v>
      </c>
      <c r="C39" s="26"/>
      <c r="D39" s="48"/>
      <c r="E39" s="48"/>
      <c r="F39" s="48"/>
      <c r="G39" s="48"/>
      <c r="H39" s="48"/>
      <c r="I39" s="91"/>
      <c r="J39" s="51"/>
      <c r="K39" s="48"/>
      <c r="L39" s="48"/>
      <c r="M39" s="48"/>
      <c r="N39" s="48"/>
      <c r="O39" s="48"/>
      <c r="P39" s="48"/>
      <c r="Q39" s="48"/>
      <c r="R39" s="50"/>
      <c r="T39" s="56"/>
      <c r="U39" s="99"/>
      <c r="V39" s="97"/>
      <c r="Y39" s="171">
        <v>185</v>
      </c>
      <c r="Z39" s="278" t="s">
        <v>100</v>
      </c>
      <c r="AA39" s="279"/>
      <c r="AB39" s="279"/>
      <c r="AC39" s="280"/>
      <c r="AD39" s="172" t="s">
        <v>99</v>
      </c>
      <c r="AE39" s="143">
        <f>SUM(U12+U23+U34+U45+U56)</f>
        <v>0</v>
      </c>
      <c r="AF39" s="144">
        <f t="shared" si="20"/>
        <v>0</v>
      </c>
      <c r="AI39" s="35"/>
      <c r="AJ39" s="23" t="s">
        <v>224</v>
      </c>
      <c r="AK39" s="271" t="s">
        <v>159</v>
      </c>
      <c r="AL39" s="291"/>
      <c r="AM39" s="291"/>
      <c r="AN39" s="273"/>
      <c r="AO39" s="133"/>
    </row>
    <row r="40" spans="1:41" ht="15.75" thickBot="1">
      <c r="A40" s="22" t="s">
        <v>171</v>
      </c>
      <c r="B40" s="25">
        <f t="shared" si="22"/>
        <v>46259</v>
      </c>
      <c r="C40" s="26"/>
      <c r="D40" s="48"/>
      <c r="E40" s="48"/>
      <c r="F40" s="48"/>
      <c r="G40" s="48"/>
      <c r="H40" s="48"/>
      <c r="I40" s="91"/>
      <c r="J40" s="51"/>
      <c r="K40" s="48"/>
      <c r="L40" s="48"/>
      <c r="M40" s="48"/>
      <c r="N40" s="48"/>
      <c r="O40" s="48"/>
      <c r="P40" s="48"/>
      <c r="Q40" s="48"/>
      <c r="R40" s="50"/>
      <c r="T40" s="56"/>
      <c r="U40" s="99"/>
      <c r="V40" s="97"/>
      <c r="Y40" s="170">
        <v>186</v>
      </c>
      <c r="Z40" s="260" t="s">
        <v>103</v>
      </c>
      <c r="AA40" s="261"/>
      <c r="AB40" s="261"/>
      <c r="AC40" s="262"/>
      <c r="AD40" s="167" t="s">
        <v>102</v>
      </c>
      <c r="AE40" s="151">
        <f>SUM(T12+T23+T34+T45+T56)</f>
        <v>0</v>
      </c>
      <c r="AF40" s="152">
        <f t="shared" si="20"/>
        <v>0</v>
      </c>
      <c r="AI40" s="35"/>
      <c r="AJ40" s="23" t="s">
        <v>160</v>
      </c>
      <c r="AK40" s="23" t="s">
        <v>164</v>
      </c>
      <c r="AL40" s="23" t="s">
        <v>165</v>
      </c>
      <c r="AM40" s="23" t="s">
        <v>102</v>
      </c>
      <c r="AN40" s="23" t="s">
        <v>81</v>
      </c>
      <c r="AO40" s="133"/>
    </row>
    <row r="41" spans="1:41" ht="15.75" thickTop="1">
      <c r="A41" s="22" t="s">
        <v>172</v>
      </c>
      <c r="B41" s="25">
        <f t="shared" si="22"/>
        <v>46260</v>
      </c>
      <c r="C41" s="26"/>
      <c r="D41" s="48"/>
      <c r="E41" s="48"/>
      <c r="F41" s="48"/>
      <c r="G41" s="48"/>
      <c r="H41" s="48"/>
      <c r="I41" s="91"/>
      <c r="J41" s="51"/>
      <c r="K41" s="48"/>
      <c r="L41" s="48"/>
      <c r="M41" s="48"/>
      <c r="N41" s="48"/>
      <c r="O41" s="48"/>
      <c r="P41" s="48"/>
      <c r="Q41" s="48"/>
      <c r="R41" s="50"/>
      <c r="T41" s="56"/>
      <c r="U41" s="99"/>
      <c r="V41" s="97"/>
      <c r="Y41" s="171">
        <v>194</v>
      </c>
      <c r="Z41" s="278" t="s">
        <v>227</v>
      </c>
      <c r="AA41" s="279"/>
      <c r="AB41" s="279"/>
      <c r="AC41" s="280"/>
      <c r="AD41" s="172" t="s">
        <v>17</v>
      </c>
      <c r="AE41" s="143">
        <f>SUMIFS(Q:Q,R:R,"SALB",B:B,"&lt;&gt;0")</f>
        <v>0</v>
      </c>
      <c r="AF41" s="144">
        <f t="shared" si="20"/>
        <v>0</v>
      </c>
      <c r="AI41" s="35"/>
      <c r="AJ41" s="22" t="s">
        <v>166</v>
      </c>
      <c r="AK41" s="27">
        <f t="shared" ref="AK41:AK47" si="23">I38</f>
        <v>0</v>
      </c>
      <c r="AL41" s="27">
        <f t="shared" ref="AL41:AL47" si="24">K38</f>
        <v>0</v>
      </c>
      <c r="AM41" s="27">
        <f t="shared" ref="AM41:AM47" si="25">IF($U$12&gt;0,T38,0)</f>
        <v>0</v>
      </c>
      <c r="AN41" s="27">
        <f t="shared" ref="AN41:AN47" si="26">IF(E38&gt;8,8,E38)</f>
        <v>0</v>
      </c>
      <c r="AO41" s="133"/>
    </row>
    <row r="42" spans="1:41" ht="15">
      <c r="A42" s="22" t="s">
        <v>173</v>
      </c>
      <c r="B42" s="25">
        <f t="shared" si="22"/>
        <v>46261</v>
      </c>
      <c r="C42" s="26"/>
      <c r="D42" s="48"/>
      <c r="E42" s="48"/>
      <c r="F42" s="48"/>
      <c r="G42" s="48"/>
      <c r="H42" s="48"/>
      <c r="I42" s="91"/>
      <c r="J42" s="51"/>
      <c r="K42" s="48"/>
      <c r="L42" s="48"/>
      <c r="M42" s="48"/>
      <c r="N42" s="48"/>
      <c r="O42" s="48"/>
      <c r="P42" s="48"/>
      <c r="Q42" s="48"/>
      <c r="R42" s="50"/>
      <c r="T42" s="56"/>
      <c r="U42" s="99"/>
      <c r="V42" s="97"/>
      <c r="Y42" s="145">
        <v>195</v>
      </c>
      <c r="Z42" s="292" t="s">
        <v>123</v>
      </c>
      <c r="AA42" s="293"/>
      <c r="AB42" s="293"/>
      <c r="AC42" s="294"/>
      <c r="AD42" s="169" t="s">
        <v>122</v>
      </c>
      <c r="AE42" s="147">
        <f>SUM(O12,O23,O34,O45,O56)</f>
        <v>0</v>
      </c>
      <c r="AF42" s="148">
        <f t="shared" si="18"/>
        <v>0</v>
      </c>
      <c r="AI42" s="35"/>
      <c r="AJ42" s="22" t="s">
        <v>167</v>
      </c>
      <c r="AK42" s="27">
        <f t="shared" si="23"/>
        <v>0</v>
      </c>
      <c r="AL42" s="27">
        <f t="shared" si="24"/>
        <v>0</v>
      </c>
      <c r="AM42" s="27">
        <f t="shared" si="25"/>
        <v>0</v>
      </c>
      <c r="AN42" s="27">
        <f t="shared" si="26"/>
        <v>0</v>
      </c>
      <c r="AO42" s="133"/>
    </row>
    <row r="43" spans="1:41" ht="15">
      <c r="A43" s="22" t="s">
        <v>175</v>
      </c>
      <c r="B43" s="25">
        <f t="shared" si="22"/>
        <v>46262</v>
      </c>
      <c r="C43" s="26"/>
      <c r="D43" s="48"/>
      <c r="E43" s="48"/>
      <c r="F43" s="48"/>
      <c r="G43" s="48"/>
      <c r="H43" s="48"/>
      <c r="I43" s="91"/>
      <c r="J43" s="51"/>
      <c r="K43" s="48"/>
      <c r="L43" s="48"/>
      <c r="M43" s="48"/>
      <c r="N43" s="48"/>
      <c r="O43" s="48"/>
      <c r="P43" s="48"/>
      <c r="Q43" s="48"/>
      <c r="R43" s="50"/>
      <c r="T43" s="56"/>
      <c r="U43" s="99"/>
      <c r="V43" s="97"/>
      <c r="Y43" s="168">
        <v>196</v>
      </c>
      <c r="Z43" s="292" t="s">
        <v>16</v>
      </c>
      <c r="AA43" s="293"/>
      <c r="AB43" s="293"/>
      <c r="AC43" s="294"/>
      <c r="AD43" s="169" t="s">
        <v>15</v>
      </c>
      <c r="AE43" s="147">
        <f>SUMIFS(Q:Q,R:R,"AL",B:B,"&lt;&gt;0")</f>
        <v>0</v>
      </c>
      <c r="AF43" s="148">
        <f t="shared" si="18"/>
        <v>0</v>
      </c>
      <c r="AI43" s="35"/>
      <c r="AJ43" s="22" t="s">
        <v>171</v>
      </c>
      <c r="AK43" s="27">
        <f t="shared" si="23"/>
        <v>0</v>
      </c>
      <c r="AL43" s="27">
        <f t="shared" si="24"/>
        <v>0</v>
      </c>
      <c r="AM43" s="27">
        <f t="shared" si="25"/>
        <v>0</v>
      </c>
      <c r="AN43" s="27">
        <f t="shared" si="26"/>
        <v>0</v>
      </c>
      <c r="AO43" s="133"/>
    </row>
    <row r="44" spans="1:41" ht="15">
      <c r="A44" s="22" t="s">
        <v>178</v>
      </c>
      <c r="B44" s="25">
        <f t="shared" si="22"/>
        <v>46263</v>
      </c>
      <c r="C44" s="26"/>
      <c r="D44" s="48"/>
      <c r="E44" s="48"/>
      <c r="F44" s="48"/>
      <c r="G44" s="48"/>
      <c r="H44" s="48"/>
      <c r="I44" s="91"/>
      <c r="J44" s="51"/>
      <c r="K44" s="48"/>
      <c r="L44" s="48"/>
      <c r="M44" s="48"/>
      <c r="N44" s="48"/>
      <c r="O44" s="48"/>
      <c r="P44" s="48"/>
      <c r="Q44" s="48"/>
      <c r="R44" s="50"/>
      <c r="T44" s="56"/>
      <c r="U44" s="99"/>
      <c r="V44" s="97"/>
      <c r="Y44" s="168">
        <v>197</v>
      </c>
      <c r="Z44" s="292" t="s">
        <v>228</v>
      </c>
      <c r="AA44" s="293"/>
      <c r="AB44" s="293"/>
      <c r="AC44" s="294"/>
      <c r="AD44" s="169" t="s">
        <v>7</v>
      </c>
      <c r="AE44" s="147">
        <f>SUMIFS(Q:Q,R:R,"DR",B:B,"&lt;&gt;0")</f>
        <v>0</v>
      </c>
      <c r="AF44" s="148">
        <f t="shared" si="18"/>
        <v>0</v>
      </c>
      <c r="AI44" s="35"/>
      <c r="AJ44" s="22" t="s">
        <v>172</v>
      </c>
      <c r="AK44" s="27">
        <f t="shared" si="23"/>
        <v>0</v>
      </c>
      <c r="AL44" s="27">
        <f t="shared" si="24"/>
        <v>0</v>
      </c>
      <c r="AM44" s="27">
        <f t="shared" si="25"/>
        <v>0</v>
      </c>
      <c r="AN44" s="27">
        <f t="shared" si="26"/>
        <v>0</v>
      </c>
      <c r="AO44" s="133"/>
    </row>
    <row r="45" spans="1:41" ht="15">
      <c r="A45" s="30" t="s">
        <v>181</v>
      </c>
      <c r="B45" s="21"/>
      <c r="C45" s="29">
        <f>SUMIF($B38:$B44,"&lt;&gt;0",C38:C44)</f>
        <v>0</v>
      </c>
      <c r="D45" s="29">
        <f t="shared" ref="D45:Q45" si="27">SUMIF($B38:$B44,"&lt;&gt;0",D38:D44)</f>
        <v>0</v>
      </c>
      <c r="E45" s="29">
        <f t="shared" si="27"/>
        <v>0</v>
      </c>
      <c r="F45" s="29">
        <f t="shared" si="27"/>
        <v>0</v>
      </c>
      <c r="G45" s="29"/>
      <c r="H45" s="29"/>
      <c r="I45" s="47">
        <f t="shared" si="27"/>
        <v>0</v>
      </c>
      <c r="J45" s="47">
        <f t="shared" si="27"/>
        <v>0</v>
      </c>
      <c r="K45" s="29">
        <f t="shared" si="27"/>
        <v>0</v>
      </c>
      <c r="L45" s="29">
        <f t="shared" si="27"/>
        <v>0</v>
      </c>
      <c r="M45" s="29">
        <f t="shared" si="27"/>
        <v>0</v>
      </c>
      <c r="N45" s="29">
        <f t="shared" si="27"/>
        <v>0</v>
      </c>
      <c r="O45" s="29">
        <f t="shared" si="27"/>
        <v>0</v>
      </c>
      <c r="P45" s="29">
        <f t="shared" si="27"/>
        <v>0</v>
      </c>
      <c r="Q45" s="29">
        <f t="shared" si="27"/>
        <v>0</v>
      </c>
      <c r="R45" s="29"/>
      <c r="T45" s="57">
        <f>SUMIF($B38:$B44,"&lt;&gt;0",T38:T44)</f>
        <v>0</v>
      </c>
      <c r="U45" s="100">
        <f>SUMIF($B38:$B44,"&lt;&gt;0",U38:U44)</f>
        <v>0</v>
      </c>
      <c r="V45" s="100">
        <f>SUMIF($B38:$B44,"&lt;&gt;0",V38:V44)</f>
        <v>0</v>
      </c>
      <c r="Y45" s="188">
        <v>198</v>
      </c>
      <c r="Z45" s="292" t="s">
        <v>229</v>
      </c>
      <c r="AA45" s="293"/>
      <c r="AB45" s="293"/>
      <c r="AC45" s="294"/>
      <c r="AD45" s="189" t="s">
        <v>21</v>
      </c>
      <c r="AE45" s="147">
        <f>SUMIFS(Q:Q,R:R,"POBS",B:B,"&lt;&gt;0")</f>
        <v>0</v>
      </c>
      <c r="AF45" s="148">
        <f t="shared" si="18"/>
        <v>0</v>
      </c>
      <c r="AI45" s="35"/>
      <c r="AJ45" s="22" t="s">
        <v>173</v>
      </c>
      <c r="AK45" s="27">
        <f t="shared" si="23"/>
        <v>0</v>
      </c>
      <c r="AL45" s="27">
        <f t="shared" si="24"/>
        <v>0</v>
      </c>
      <c r="AM45" s="27">
        <f t="shared" si="25"/>
        <v>0</v>
      </c>
      <c r="AN45" s="27">
        <f t="shared" si="26"/>
        <v>0</v>
      </c>
      <c r="AO45" s="133"/>
    </row>
    <row r="46" spans="1:41" ht="15.75" thickBot="1">
      <c r="Y46" s="170">
        <v>199</v>
      </c>
      <c r="Z46" s="260" t="s">
        <v>230</v>
      </c>
      <c r="AA46" s="261"/>
      <c r="AB46" s="261"/>
      <c r="AC46" s="262"/>
      <c r="AD46" s="167" t="s">
        <v>119</v>
      </c>
      <c r="AE46" s="151">
        <f>SUM(N12,N23,N34,N45,N56)</f>
        <v>0</v>
      </c>
      <c r="AF46" s="152">
        <f t="shared" si="18"/>
        <v>0</v>
      </c>
      <c r="AI46" s="35"/>
      <c r="AJ46" s="22" t="s">
        <v>175</v>
      </c>
      <c r="AK46" s="27">
        <f t="shared" si="23"/>
        <v>0</v>
      </c>
      <c r="AL46" s="27">
        <f t="shared" si="24"/>
        <v>0</v>
      </c>
      <c r="AM46" s="27">
        <f t="shared" si="25"/>
        <v>0</v>
      </c>
      <c r="AN46" s="27">
        <f t="shared" si="26"/>
        <v>0</v>
      </c>
      <c r="AO46" s="133"/>
    </row>
    <row r="47" spans="1:41" ht="15.75" thickTop="1">
      <c r="A47" s="54"/>
      <c r="B47" s="54"/>
      <c r="C47" s="54"/>
      <c r="D47" s="54"/>
      <c r="E47" s="54"/>
      <c r="F47" s="54"/>
      <c r="G47" s="54"/>
      <c r="H47" s="54"/>
      <c r="I47" s="54"/>
      <c r="J47" s="54"/>
      <c r="K47" s="54"/>
      <c r="L47" s="54"/>
      <c r="M47" s="54"/>
      <c r="N47" s="54"/>
      <c r="O47" s="54"/>
      <c r="P47" s="54"/>
      <c r="Q47" s="54"/>
      <c r="R47" s="54"/>
      <c r="S47" s="54"/>
      <c r="T47" s="54"/>
      <c r="U47" s="54"/>
      <c r="V47" s="54"/>
      <c r="Y47" s="185" t="s">
        <v>231</v>
      </c>
      <c r="Z47" s="278" t="s">
        <v>129</v>
      </c>
      <c r="AA47" s="279"/>
      <c r="AB47" s="279"/>
      <c r="AC47" s="280"/>
      <c r="AD47" s="173" t="s">
        <v>3</v>
      </c>
      <c r="AE47" s="174">
        <f>SUMIFS(Q:Q,R:R,"LW",B:B,"&lt;&gt;0")</f>
        <v>0</v>
      </c>
      <c r="AF47" s="175">
        <f t="shared" si="18"/>
        <v>0</v>
      </c>
      <c r="AI47" s="35"/>
      <c r="AJ47" s="22" t="s">
        <v>178</v>
      </c>
      <c r="AK47" s="27">
        <f t="shared" si="23"/>
        <v>0</v>
      </c>
      <c r="AL47" s="27">
        <f t="shared" si="24"/>
        <v>0</v>
      </c>
      <c r="AM47" s="27">
        <f t="shared" si="25"/>
        <v>0</v>
      </c>
      <c r="AN47" s="27">
        <f t="shared" si="26"/>
        <v>0</v>
      </c>
      <c r="AO47" s="133"/>
    </row>
    <row r="48" spans="1:41" ht="15.75" thickBot="1">
      <c r="A48" s="54"/>
      <c r="B48" s="54"/>
      <c r="C48" s="54"/>
      <c r="D48" s="54"/>
      <c r="E48" s="54"/>
      <c r="F48" s="54"/>
      <c r="G48" s="54"/>
      <c r="H48" s="54"/>
      <c r="I48" s="54"/>
      <c r="J48" s="54"/>
      <c r="K48" s="54"/>
      <c r="L48" s="54"/>
      <c r="M48" s="54"/>
      <c r="N48" s="54"/>
      <c r="O48" s="54"/>
      <c r="P48" s="54"/>
      <c r="Q48" s="54"/>
      <c r="R48" s="54"/>
      <c r="S48" s="54"/>
      <c r="T48" s="54"/>
      <c r="U48" s="54"/>
      <c r="V48" s="54"/>
      <c r="Y48" s="186" t="s">
        <v>232</v>
      </c>
      <c r="Z48" s="260" t="s">
        <v>106</v>
      </c>
      <c r="AA48" s="261"/>
      <c r="AB48" s="261"/>
      <c r="AC48" s="262"/>
      <c r="AD48" s="167" t="s">
        <v>105</v>
      </c>
      <c r="AE48" s="176">
        <f>SUM(V12+V23+V34+V45+V56)</f>
        <v>0</v>
      </c>
      <c r="AF48" s="152">
        <f t="shared" si="18"/>
        <v>0</v>
      </c>
      <c r="AI48" s="35"/>
      <c r="AJ48" s="22" t="s">
        <v>181</v>
      </c>
      <c r="AK48" s="94">
        <f>SUM(AK41:AK47)</f>
        <v>0</v>
      </c>
      <c r="AL48" s="94">
        <f t="shared" ref="AL48:AN48" si="28">SUM(AL41:AL47)</f>
        <v>0</v>
      </c>
      <c r="AM48" s="94">
        <f t="shared" si="28"/>
        <v>0</v>
      </c>
      <c r="AN48" s="94">
        <f t="shared" si="28"/>
        <v>0</v>
      </c>
      <c r="AO48" s="133"/>
    </row>
    <row r="49" spans="1:41" ht="14.25" thickTop="1" thickBot="1">
      <c r="A49" s="54"/>
      <c r="B49" s="54"/>
      <c r="C49" s="54"/>
      <c r="D49" s="54"/>
      <c r="E49" s="54"/>
      <c r="F49" s="54"/>
      <c r="G49" s="54"/>
      <c r="H49" s="54"/>
      <c r="I49" s="54"/>
      <c r="J49" s="54"/>
      <c r="K49" s="54"/>
      <c r="L49" s="54"/>
      <c r="M49" s="54"/>
      <c r="N49" s="54"/>
      <c r="O49" s="54"/>
      <c r="P49" s="54"/>
      <c r="Q49" s="54"/>
      <c r="R49" s="54"/>
      <c r="S49" s="54"/>
      <c r="T49" s="54"/>
      <c r="U49" s="54"/>
      <c r="V49" s="54"/>
      <c r="Y49" s="5"/>
      <c r="Z49" s="263"/>
      <c r="AA49" s="263"/>
      <c r="AE49" s="90">
        <f>SUM(AE18:AE48)</f>
        <v>0</v>
      </c>
      <c r="AF49" s="44">
        <f>SUM(AF18:AF48)</f>
        <v>0</v>
      </c>
      <c r="AI49" s="35"/>
      <c r="AJ49" s="34"/>
      <c r="AK49" s="34"/>
      <c r="AL49" s="34"/>
      <c r="AM49" s="34"/>
      <c r="AN49" s="34"/>
      <c r="AO49" s="133"/>
    </row>
    <row r="50" spans="1:41" ht="13.5" thickTop="1">
      <c r="A50" s="54"/>
      <c r="B50" s="54"/>
      <c r="C50" s="54"/>
      <c r="D50" s="54"/>
      <c r="E50" s="54"/>
      <c r="F50" s="54"/>
      <c r="G50" s="54"/>
      <c r="H50" s="54"/>
      <c r="I50" s="54"/>
      <c r="J50" s="54"/>
      <c r="K50" s="54"/>
      <c r="L50" s="54"/>
      <c r="M50" s="54"/>
      <c r="N50" s="54"/>
      <c r="O50" s="54"/>
      <c r="P50" s="54"/>
      <c r="Q50" s="54"/>
      <c r="R50" s="54"/>
      <c r="S50" s="54"/>
      <c r="T50" s="54"/>
      <c r="U50" s="54"/>
      <c r="V50" s="54"/>
      <c r="Y50" s="264" t="s">
        <v>233</v>
      </c>
      <c r="Z50" s="264"/>
      <c r="AA50" s="264"/>
      <c r="AB50" s="264"/>
      <c r="AC50" s="264"/>
      <c r="AD50" s="264"/>
      <c r="AE50" s="264"/>
      <c r="AF50" s="264"/>
      <c r="AI50" s="35"/>
      <c r="AJ50" s="34"/>
      <c r="AK50" s="34"/>
      <c r="AL50" s="34"/>
      <c r="AM50" s="34"/>
      <c r="AN50" s="34"/>
      <c r="AO50" s="133"/>
    </row>
    <row r="51" spans="1:41" ht="13.5" thickBot="1">
      <c r="A51" s="54"/>
      <c r="B51" s="54"/>
      <c r="C51" s="54"/>
      <c r="D51" s="54"/>
      <c r="E51" s="54"/>
      <c r="F51" s="54"/>
      <c r="G51" s="54"/>
      <c r="H51" s="54"/>
      <c r="I51" s="54"/>
      <c r="J51" s="54"/>
      <c r="K51" s="54"/>
      <c r="L51" s="54"/>
      <c r="M51" s="54"/>
      <c r="N51" s="54"/>
      <c r="O51" s="54"/>
      <c r="P51" s="54"/>
      <c r="Q51" s="54"/>
      <c r="R51" s="54"/>
      <c r="S51" s="54"/>
      <c r="T51" s="54"/>
      <c r="U51" s="54"/>
      <c r="V51" s="54"/>
      <c r="AI51" s="35"/>
      <c r="AJ51" s="23" t="s">
        <v>234</v>
      </c>
      <c r="AK51" s="271" t="s">
        <v>159</v>
      </c>
      <c r="AL51" s="291"/>
      <c r="AM51" s="291"/>
      <c r="AN51" s="273"/>
      <c r="AO51" s="133"/>
    </row>
    <row r="52" spans="1:41" ht="13.5" thickTop="1">
      <c r="A52" s="54"/>
      <c r="B52" s="54"/>
      <c r="C52" s="54"/>
      <c r="D52" s="54"/>
      <c r="E52" s="54"/>
      <c r="F52" s="54"/>
      <c r="G52" s="54"/>
      <c r="H52" s="54"/>
      <c r="I52" s="54"/>
      <c r="J52" s="54"/>
      <c r="K52" s="54"/>
      <c r="L52" s="54"/>
      <c r="M52" s="54"/>
      <c r="N52" s="54"/>
      <c r="O52" s="54"/>
      <c r="P52" s="54"/>
      <c r="Q52" s="54"/>
      <c r="R52" s="54"/>
      <c r="S52" s="54"/>
      <c r="T52" s="54"/>
      <c r="U52" s="54"/>
      <c r="V52" s="54"/>
      <c r="X52" s="81"/>
      <c r="Y52" s="8"/>
      <c r="Z52" s="8"/>
      <c r="AA52" s="8"/>
      <c r="AB52" s="8"/>
      <c r="AC52" s="8"/>
      <c r="AD52" s="8"/>
      <c r="AE52" s="8"/>
      <c r="AF52" s="8"/>
      <c r="AG52" s="9"/>
      <c r="AI52" s="35"/>
      <c r="AJ52" s="23" t="s">
        <v>160</v>
      </c>
      <c r="AK52" s="23" t="s">
        <v>164</v>
      </c>
      <c r="AL52" s="23" t="s">
        <v>165</v>
      </c>
      <c r="AM52" s="23" t="s">
        <v>102</v>
      </c>
      <c r="AN52" s="23" t="s">
        <v>81</v>
      </c>
      <c r="AO52" s="133"/>
    </row>
    <row r="53" spans="1:41" ht="12.75" customHeight="1">
      <c r="A53" s="54"/>
      <c r="B53" s="54"/>
      <c r="C53" s="54"/>
      <c r="D53" s="54"/>
      <c r="E53" s="54"/>
      <c r="F53" s="54"/>
      <c r="G53" s="54"/>
      <c r="H53" s="54"/>
      <c r="I53" s="54"/>
      <c r="J53" s="54"/>
      <c r="K53" s="54"/>
      <c r="L53" s="54"/>
      <c r="M53" s="54"/>
      <c r="N53" s="54"/>
      <c r="O53" s="54"/>
      <c r="P53" s="54"/>
      <c r="Q53" s="54"/>
      <c r="R53" s="54"/>
      <c r="S53" s="54"/>
      <c r="T53" s="54"/>
      <c r="U53" s="54"/>
      <c r="V53" s="54"/>
      <c r="X53" s="10"/>
      <c r="Y53" s="265"/>
      <c r="Z53" s="265"/>
      <c r="AA53" s="265"/>
      <c r="AB53" s="265"/>
      <c r="AC53" s="265"/>
      <c r="AD53" s="265"/>
      <c r="AE53" s="265"/>
      <c r="AF53" s="265"/>
      <c r="AG53" s="11"/>
      <c r="AI53" s="35"/>
      <c r="AJ53" s="22" t="s">
        <v>166</v>
      </c>
      <c r="AK53" s="27">
        <f t="shared" ref="AK53:AK59" si="29">I49</f>
        <v>0</v>
      </c>
      <c r="AL53" s="27">
        <f t="shared" ref="AL53:AL59" si="30">K49</f>
        <v>0</v>
      </c>
      <c r="AM53" s="27">
        <f t="shared" ref="AM53:AM59" si="31">IF($U$12&gt;0,T49,0)</f>
        <v>0</v>
      </c>
      <c r="AN53" s="27">
        <f t="shared" ref="AN53:AN59" si="32">IF(E49&gt;8,8,E49)</f>
        <v>0</v>
      </c>
      <c r="AO53" s="133"/>
    </row>
    <row r="54" spans="1:41" ht="12.75" customHeight="1">
      <c r="A54" s="54"/>
      <c r="B54" s="54"/>
      <c r="C54" s="54"/>
      <c r="D54" s="54"/>
      <c r="E54" s="54"/>
      <c r="F54" s="54"/>
      <c r="G54" s="54"/>
      <c r="H54" s="54"/>
      <c r="I54" s="54"/>
      <c r="J54" s="54"/>
      <c r="K54" s="54"/>
      <c r="L54" s="54"/>
      <c r="M54" s="54"/>
      <c r="N54" s="54"/>
      <c r="O54" s="54"/>
      <c r="P54" s="54"/>
      <c r="Q54" s="54"/>
      <c r="R54" s="54"/>
      <c r="S54" s="54"/>
      <c r="T54" s="54"/>
      <c r="U54" s="54"/>
      <c r="V54" s="54"/>
      <c r="X54" s="10"/>
      <c r="Y54" s="2" t="s">
        <v>235</v>
      </c>
      <c r="AE54" s="2" t="s">
        <v>161</v>
      </c>
      <c r="AG54" s="11"/>
      <c r="AI54" s="35"/>
      <c r="AJ54" s="22" t="s">
        <v>167</v>
      </c>
      <c r="AK54" s="27">
        <f t="shared" si="29"/>
        <v>0</v>
      </c>
      <c r="AL54" s="27">
        <f t="shared" si="30"/>
        <v>0</v>
      </c>
      <c r="AM54" s="27">
        <f t="shared" si="31"/>
        <v>0</v>
      </c>
      <c r="AN54" s="27">
        <f t="shared" si="32"/>
        <v>0</v>
      </c>
      <c r="AO54" s="133"/>
    </row>
    <row r="55" spans="1:41">
      <c r="A55" s="54"/>
      <c r="B55" s="54"/>
      <c r="C55" s="54"/>
      <c r="D55" s="54"/>
      <c r="E55" s="54"/>
      <c r="F55" s="54"/>
      <c r="G55" s="54"/>
      <c r="H55" s="54"/>
      <c r="I55" s="54"/>
      <c r="J55" s="54"/>
      <c r="K55" s="54"/>
      <c r="L55" s="54"/>
      <c r="M55" s="54"/>
      <c r="N55" s="54"/>
      <c r="O55" s="54"/>
      <c r="P55" s="54"/>
      <c r="Q55" s="54"/>
      <c r="R55" s="54"/>
      <c r="S55" s="54"/>
      <c r="T55" s="54"/>
      <c r="U55" s="54"/>
      <c r="V55" s="54"/>
      <c r="X55" s="10"/>
      <c r="Y55" s="266" t="s">
        <v>236</v>
      </c>
      <c r="Z55" s="266"/>
      <c r="AA55" s="266"/>
      <c r="AB55" s="266"/>
      <c r="AC55" s="266"/>
      <c r="AD55" s="266"/>
      <c r="AE55" s="266"/>
      <c r="AF55" s="266"/>
      <c r="AG55" s="11"/>
      <c r="AI55" s="35"/>
      <c r="AJ55" s="22" t="s">
        <v>171</v>
      </c>
      <c r="AK55" s="27">
        <f t="shared" si="29"/>
        <v>0</v>
      </c>
      <c r="AL55" s="27">
        <f t="shared" si="30"/>
        <v>0</v>
      </c>
      <c r="AM55" s="27">
        <f t="shared" si="31"/>
        <v>0</v>
      </c>
      <c r="AN55" s="27">
        <f t="shared" si="32"/>
        <v>0</v>
      </c>
      <c r="AO55" s="133"/>
    </row>
    <row r="56" spans="1:41">
      <c r="A56" s="54"/>
      <c r="B56" s="54"/>
      <c r="C56" s="54"/>
      <c r="D56" s="54"/>
      <c r="E56" s="54"/>
      <c r="F56" s="54"/>
      <c r="G56" s="54"/>
      <c r="H56" s="54"/>
      <c r="I56" s="54"/>
      <c r="J56" s="54"/>
      <c r="K56" s="54"/>
      <c r="L56" s="54"/>
      <c r="M56" s="54"/>
      <c r="N56" s="54"/>
      <c r="O56" s="54"/>
      <c r="P56" s="54"/>
      <c r="Q56" s="54"/>
      <c r="R56" s="54"/>
      <c r="S56" s="54"/>
      <c r="T56" s="54"/>
      <c r="U56" s="54"/>
      <c r="V56" s="54"/>
      <c r="X56" s="10"/>
      <c r="Y56" s="266"/>
      <c r="Z56" s="266"/>
      <c r="AA56" s="266"/>
      <c r="AB56" s="266"/>
      <c r="AC56" s="266"/>
      <c r="AD56" s="266"/>
      <c r="AE56" s="266"/>
      <c r="AF56" s="266"/>
      <c r="AG56" s="11"/>
      <c r="AI56" s="35"/>
      <c r="AJ56" s="22" t="s">
        <v>172</v>
      </c>
      <c r="AK56" s="27">
        <f t="shared" si="29"/>
        <v>0</v>
      </c>
      <c r="AL56" s="27">
        <f t="shared" si="30"/>
        <v>0</v>
      </c>
      <c r="AM56" s="27">
        <f t="shared" si="31"/>
        <v>0</v>
      </c>
      <c r="AN56" s="27">
        <f t="shared" si="32"/>
        <v>0</v>
      </c>
      <c r="AO56" s="133"/>
    </row>
    <row r="57" spans="1:41">
      <c r="X57" s="10"/>
      <c r="AG57" s="11"/>
      <c r="AI57" s="35"/>
      <c r="AJ57" s="22" t="s">
        <v>173</v>
      </c>
      <c r="AK57" s="27">
        <f t="shared" si="29"/>
        <v>0</v>
      </c>
      <c r="AL57" s="27">
        <f t="shared" si="30"/>
        <v>0</v>
      </c>
      <c r="AM57" s="27">
        <f t="shared" si="31"/>
        <v>0</v>
      </c>
      <c r="AN57" s="27">
        <f t="shared" si="32"/>
        <v>0</v>
      </c>
      <c r="AO57" s="133"/>
    </row>
    <row r="58" spans="1:41">
      <c r="A58" s="281" t="s">
        <v>237</v>
      </c>
      <c r="B58" s="281"/>
      <c r="C58" s="281"/>
      <c r="D58" s="281"/>
      <c r="E58" s="281"/>
      <c r="F58" s="281"/>
      <c r="G58" s="281"/>
      <c r="H58" s="281"/>
      <c r="I58" s="281"/>
      <c r="J58" s="281"/>
      <c r="K58" s="281"/>
      <c r="L58" s="281"/>
      <c r="M58" s="281"/>
      <c r="N58" s="281"/>
      <c r="O58" s="281"/>
      <c r="P58" s="281"/>
      <c r="Q58" s="281"/>
      <c r="R58" s="281"/>
      <c r="X58" s="10"/>
      <c r="Y58" s="267"/>
      <c r="Z58" s="267"/>
      <c r="AA58" s="267"/>
      <c r="AB58" s="267"/>
      <c r="AC58" s="267"/>
      <c r="AD58" s="267"/>
      <c r="AE58" s="265"/>
      <c r="AF58" s="265"/>
      <c r="AG58" s="11"/>
      <c r="AI58" s="35"/>
      <c r="AJ58" s="22" t="s">
        <v>175</v>
      </c>
      <c r="AK58" s="27">
        <f t="shared" si="29"/>
        <v>0</v>
      </c>
      <c r="AL58" s="27">
        <f t="shared" si="30"/>
        <v>0</v>
      </c>
      <c r="AM58" s="27">
        <f t="shared" si="31"/>
        <v>0</v>
      </c>
      <c r="AN58" s="27">
        <f t="shared" si="32"/>
        <v>0</v>
      </c>
      <c r="AO58" s="133"/>
    </row>
    <row r="59" spans="1:41">
      <c r="A59" s="274" t="s">
        <v>239</v>
      </c>
      <c r="B59" s="274"/>
      <c r="C59" s="274"/>
      <c r="D59" s="274"/>
      <c r="E59" s="274"/>
      <c r="F59" s="274"/>
      <c r="G59" s="274"/>
      <c r="H59" s="274"/>
      <c r="I59" s="274"/>
      <c r="J59" s="274"/>
      <c r="K59" s="274"/>
      <c r="L59" s="274"/>
      <c r="M59" s="274"/>
      <c r="N59" s="274"/>
      <c r="O59" s="274"/>
      <c r="P59" s="274"/>
      <c r="Q59" s="274"/>
      <c r="R59" s="274"/>
      <c r="X59" s="10"/>
      <c r="Y59" s="1" t="s">
        <v>238</v>
      </c>
      <c r="Z59" s="1"/>
      <c r="AA59" s="1"/>
      <c r="AB59" s="1"/>
      <c r="AC59" s="1"/>
      <c r="AD59" s="1"/>
      <c r="AE59" s="2" t="s">
        <v>161</v>
      </c>
      <c r="AG59" s="11"/>
      <c r="AI59" s="35"/>
      <c r="AJ59" s="22" t="s">
        <v>178</v>
      </c>
      <c r="AK59" s="27">
        <f t="shared" si="29"/>
        <v>0</v>
      </c>
      <c r="AL59" s="27">
        <f t="shared" si="30"/>
        <v>0</v>
      </c>
      <c r="AM59" s="27">
        <f t="shared" si="31"/>
        <v>0</v>
      </c>
      <c r="AN59" s="27">
        <f t="shared" si="32"/>
        <v>0</v>
      </c>
      <c r="AO59" s="133"/>
    </row>
    <row r="60" spans="1:41" ht="13.5" thickBot="1">
      <c r="A60" s="15"/>
      <c r="B60" s="2" t="s">
        <v>240</v>
      </c>
      <c r="E60" s="52"/>
      <c r="F60" s="80" t="s">
        <v>241</v>
      </c>
      <c r="G60" s="52"/>
      <c r="H60" s="52"/>
      <c r="I60" s="52"/>
      <c r="J60" s="52"/>
      <c r="X60" s="12"/>
      <c r="Y60" s="13"/>
      <c r="Z60" s="13"/>
      <c r="AA60" s="13"/>
      <c r="AB60" s="13"/>
      <c r="AC60" s="13"/>
      <c r="AD60" s="13"/>
      <c r="AE60" s="13"/>
      <c r="AF60" s="13"/>
      <c r="AG60" s="14"/>
      <c r="AI60" s="35"/>
      <c r="AJ60" s="22" t="s">
        <v>181</v>
      </c>
      <c r="AK60" s="94">
        <f>SUM(AK53:AK59)</f>
        <v>0</v>
      </c>
      <c r="AL60" s="94">
        <f t="shared" ref="AL60:AN60" si="33">SUM(AL53:AL59)</f>
        <v>0</v>
      </c>
      <c r="AM60" s="94">
        <f t="shared" si="33"/>
        <v>0</v>
      </c>
      <c r="AN60" s="94">
        <f t="shared" si="33"/>
        <v>0</v>
      </c>
      <c r="AO60" s="133"/>
    </row>
    <row r="61" spans="1:41" ht="13.5" thickTop="1">
      <c r="AI61" s="35"/>
      <c r="AJ61" s="34"/>
      <c r="AK61" s="34"/>
      <c r="AL61" s="34"/>
      <c r="AM61" s="34"/>
      <c r="AN61" s="34"/>
      <c r="AO61" s="133"/>
    </row>
    <row r="62" spans="1:41" ht="12.75" customHeight="1">
      <c r="C62" s="275" t="s">
        <v>242</v>
      </c>
      <c r="D62" s="275"/>
      <c r="E62" s="275"/>
      <c r="F62" s="275"/>
      <c r="G62" s="275"/>
      <c r="H62" s="275"/>
      <c r="I62" s="275"/>
      <c r="J62" s="275"/>
      <c r="K62" s="275"/>
      <c r="L62" s="275"/>
      <c r="M62" s="275"/>
      <c r="N62" s="276"/>
      <c r="AI62" s="39"/>
      <c r="AJ62" s="40"/>
      <c r="AK62" s="40"/>
      <c r="AL62" s="40"/>
      <c r="AM62" s="40"/>
      <c r="AN62" s="40"/>
      <c r="AO62" s="134"/>
    </row>
    <row r="63" spans="1:41" ht="12.75" customHeight="1">
      <c r="C63" s="275"/>
      <c r="D63" s="275"/>
      <c r="E63" s="275"/>
      <c r="F63" s="275"/>
      <c r="G63" s="275"/>
      <c r="H63" s="275"/>
      <c r="I63" s="275"/>
      <c r="J63" s="275"/>
      <c r="K63" s="275"/>
      <c r="L63" s="275"/>
      <c r="M63" s="275"/>
      <c r="N63" s="277"/>
    </row>
  </sheetData>
  <sheetProtection sheet="1" formatColumns="0" selectLockedCells="1"/>
  <protectedRanges>
    <protectedRange sqref="C5:C11 C16:C22 C27:C33 C38:C44" name="Range1_2"/>
    <protectedRange sqref="Y3 Y5 AD3 AB7 AE7 AD5:AF5" name="Range1_1_1"/>
    <protectedRange sqref="AG10" name="Range1_2_1_1"/>
    <protectedRange sqref="AB10" name="Range1_3_2_1"/>
    <protectedRange sqref="C49:C55" name="Range1_3"/>
    <protectedRange sqref="AE24" name="Range1_3_1_1_1_1"/>
  </protectedRanges>
  <mergeCells count="100">
    <mergeCell ref="Y2:AB2"/>
    <mergeCell ref="AD2:AF2"/>
    <mergeCell ref="Y5:AB5"/>
    <mergeCell ref="Y6:Z6"/>
    <mergeCell ref="AB6:AC6"/>
    <mergeCell ref="AE6:AF6"/>
    <mergeCell ref="AD3:AF3"/>
    <mergeCell ref="AK15:AN15"/>
    <mergeCell ref="Y16:AF16"/>
    <mergeCell ref="Z18:AC18"/>
    <mergeCell ref="Y10:AA10"/>
    <mergeCell ref="AD10:AE10"/>
    <mergeCell ref="Y11:AA11"/>
    <mergeCell ref="AD11:AE11"/>
    <mergeCell ref="Y12:AA12"/>
    <mergeCell ref="AD12:AE12"/>
    <mergeCell ref="Z24:AC24"/>
    <mergeCell ref="A3:B3"/>
    <mergeCell ref="C3:H3"/>
    <mergeCell ref="I3:J3"/>
    <mergeCell ref="K3:R3"/>
    <mergeCell ref="T3:V3"/>
    <mergeCell ref="Y3:AB3"/>
    <mergeCell ref="G15:H15"/>
    <mergeCell ref="Q15:R15"/>
    <mergeCell ref="Z19:AC19"/>
    <mergeCell ref="Z20:AC20"/>
    <mergeCell ref="Z21:AC21"/>
    <mergeCell ref="Z22:AC22"/>
    <mergeCell ref="Z23:AC23"/>
    <mergeCell ref="Y13:AA13"/>
    <mergeCell ref="Y7:Z7"/>
    <mergeCell ref="AK3:AN3"/>
    <mergeCell ref="G4:H4"/>
    <mergeCell ref="Q4:R4"/>
    <mergeCell ref="Y4:AB4"/>
    <mergeCell ref="A14:B14"/>
    <mergeCell ref="C14:H14"/>
    <mergeCell ref="I14:J14"/>
    <mergeCell ref="K14:R14"/>
    <mergeCell ref="T14:V14"/>
    <mergeCell ref="Y14:AA14"/>
    <mergeCell ref="AD14:AE14"/>
    <mergeCell ref="AD13:AE13"/>
    <mergeCell ref="AB7:AC7"/>
    <mergeCell ref="AE7:AF7"/>
    <mergeCell ref="Y9:AB9"/>
    <mergeCell ref="AD9:AF9"/>
    <mergeCell ref="A25:B25"/>
    <mergeCell ref="C25:H25"/>
    <mergeCell ref="I25:J25"/>
    <mergeCell ref="K25:R25"/>
    <mergeCell ref="T25:V25"/>
    <mergeCell ref="Z25:AC25"/>
    <mergeCell ref="AK27:AN27"/>
    <mergeCell ref="Z28:AC28"/>
    <mergeCell ref="Z29:AC29"/>
    <mergeCell ref="G26:H26"/>
    <mergeCell ref="Q26:R26"/>
    <mergeCell ref="Z26:AC26"/>
    <mergeCell ref="Z27:AC27"/>
    <mergeCell ref="Z30:AC30"/>
    <mergeCell ref="Z31:AC31"/>
    <mergeCell ref="Z32:AC32"/>
    <mergeCell ref="Z33:AC33"/>
    <mergeCell ref="Z34:AC34"/>
    <mergeCell ref="Z35:AC35"/>
    <mergeCell ref="A36:B36"/>
    <mergeCell ref="C36:H36"/>
    <mergeCell ref="I36:J36"/>
    <mergeCell ref="K36:R36"/>
    <mergeCell ref="T36:V36"/>
    <mergeCell ref="Z36:AC36"/>
    <mergeCell ref="AK51:AN51"/>
    <mergeCell ref="A58:R58"/>
    <mergeCell ref="Y58:AD58"/>
    <mergeCell ref="AE58:AF58"/>
    <mergeCell ref="G37:H37"/>
    <mergeCell ref="Q37:R37"/>
    <mergeCell ref="Z37:AC37"/>
    <mergeCell ref="Z44:AC44"/>
    <mergeCell ref="Z45:AC45"/>
    <mergeCell ref="Z38:AC38"/>
    <mergeCell ref="Z39:AC39"/>
    <mergeCell ref="AK39:AN39"/>
    <mergeCell ref="Z40:AC40"/>
    <mergeCell ref="Z41:AC41"/>
    <mergeCell ref="Z42:AC42"/>
    <mergeCell ref="Z43:AC43"/>
    <mergeCell ref="Y53:AD53"/>
    <mergeCell ref="AE53:AF53"/>
    <mergeCell ref="Y55:AF56"/>
    <mergeCell ref="A59:R59"/>
    <mergeCell ref="C62:M63"/>
    <mergeCell ref="N62:N63"/>
    <mergeCell ref="Z46:AC46"/>
    <mergeCell ref="Z47:AC47"/>
    <mergeCell ref="Z48:AC48"/>
    <mergeCell ref="Z49:AA49"/>
    <mergeCell ref="Y50:AF50"/>
  </mergeCells>
  <conditionalFormatting sqref="B5:B11 B16:B22 B27:B33 B38:B44">
    <cfRule type="cellIs" dxfId="40" priority="53" stopIfTrue="1" operator="equal">
      <formula>0</formula>
    </cfRule>
  </conditionalFormatting>
  <conditionalFormatting sqref="B49:B55">
    <cfRule type="cellIs" dxfId="39" priority="21" stopIfTrue="1" operator="equal">
      <formula>0</formula>
    </cfRule>
  </conditionalFormatting>
  <conditionalFormatting sqref="C12:Q12 C23:Q23 C34:Q34">
    <cfRule type="cellIs" dxfId="38" priority="2" stopIfTrue="1" operator="equal">
      <formula>0</formula>
    </cfRule>
  </conditionalFormatting>
  <conditionalFormatting sqref="C45:Q45">
    <cfRule type="cellIs" dxfId="37" priority="36" stopIfTrue="1" operator="equal">
      <formula>0</formula>
    </cfRule>
  </conditionalFormatting>
  <conditionalFormatting sqref="T12:V12">
    <cfRule type="cellIs" dxfId="36" priority="44" stopIfTrue="1" operator="equal">
      <formula>0</formula>
    </cfRule>
  </conditionalFormatting>
  <conditionalFormatting sqref="T23:V23">
    <cfRule type="cellIs" dxfId="35" priority="43" stopIfTrue="1" operator="equal">
      <formula>0</formula>
    </cfRule>
  </conditionalFormatting>
  <conditionalFormatting sqref="T34:V34">
    <cfRule type="cellIs" dxfId="34" priority="42" stopIfTrue="1" operator="equal">
      <formula>0</formula>
    </cfRule>
  </conditionalFormatting>
  <conditionalFormatting sqref="T45:V45">
    <cfRule type="cellIs" dxfId="33" priority="41" stopIfTrue="1" operator="equal">
      <formula>0</formula>
    </cfRule>
  </conditionalFormatting>
  <conditionalFormatting sqref="AB14">
    <cfRule type="cellIs" dxfId="32" priority="35" stopIfTrue="1" operator="lessThan">
      <formula>0</formula>
    </cfRule>
  </conditionalFormatting>
  <conditionalFormatting sqref="AE18:AF23 AE25:AF49">
    <cfRule type="cellIs" dxfId="31" priority="1" stopIfTrue="1" operator="equal">
      <formula>0</formula>
    </cfRule>
  </conditionalFormatting>
  <dataValidations count="5">
    <dataValidation type="date" allowBlank="1" showInputMessage="1" sqref="AE7" xr:uid="{9807F33F-5223-4936-B1D2-A38897D6D434}">
      <formula1>1</formula1>
      <formula2>73050</formula2>
    </dataValidation>
    <dataValidation type="decimal" allowBlank="1" showInputMessage="1" showErrorMessage="1" errorTitle="Invalid Data Type" error="Please enter a number between 0 and 24." sqref="C16:C22 C38:C44 C27:C33 C5:C11 C49:C55" xr:uid="{927194EB-3DA5-4486-B3CD-621C42749B50}">
      <formula1>0</formula1>
      <formula2>24</formula2>
    </dataValidation>
    <dataValidation type="decimal" allowBlank="1" showInputMessage="1" showErrorMessage="1" sqref="AD5" xr:uid="{FA693433-76DD-4827-AF98-90E807A279F2}">
      <formula1>0</formula1>
      <formula2>2</formula2>
    </dataValidation>
    <dataValidation type="decimal" allowBlank="1" showInputMessage="1" showErrorMessage="1" sqref="AG10 AB10 AE24" xr:uid="{71E42F20-4397-4833-BF19-4D6FE5F4C650}">
      <formula1>0</formula1>
      <formula2>300</formula2>
    </dataValidation>
    <dataValidation allowBlank="1" showInputMessage="1" sqref="AB7" xr:uid="{DC4E470D-3382-4E90-B6C1-3BC60014BEBA}"/>
  </dataValidations>
  <hyperlinks>
    <hyperlink ref="F60" r:id="rId1" display="http://web.uncg.edu/hrs/PolicyManuals/StaffManual/Section5/" xr:uid="{A8FAAC1E-3064-4962-A1EA-781DC9DB0812}"/>
  </hyperlinks>
  <printOptions horizontalCentered="1" verticalCentered="1"/>
  <pageMargins left="0.7" right="0.7" top="0.75" bottom="0.75" header="0.3" footer="0.3"/>
  <pageSetup scale="54" orientation="landscape" r:id="rId2"/>
  <headerFooter>
    <oddHeader>&amp;CMonthly Time &amp; Leave Record 
For Non-Exempt Employees</oddHeader>
    <oddFooter>&amp;Lv. 1.1
r. 11/18/2025</oddFooter>
  </headerFooter>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C63639EE-0ED5-4545-BE85-A1826726B26E}">
          <x14:formula1>
            <xm:f>Validation!$F$18:$F$21</xm:f>
          </x14:formula1>
          <xm:sqref>H5:H11 H16:H22 H27:H33 H38:H44 H49:H55</xm:sqref>
        </x14:dataValidation>
        <x14:dataValidation type="list" allowBlank="1" showInputMessage="1" showErrorMessage="1" xr:uid="{D34C89CA-EE9F-43C7-859B-34AF384E58D2}">
          <x14:formula1>
            <xm:f>Validation!$B$18:$B$29</xm:f>
          </x14:formula1>
          <xm:sqref>R38:R44 R49:R55 R5:R11 R27:R33 R16:R22</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A24C0-FB1D-4456-8BA8-3D52775362CD}">
  <sheetPr>
    <tabColor theme="3" tint="0.79998168889431442"/>
  </sheetPr>
  <dimension ref="A2:AP63"/>
  <sheetViews>
    <sheetView showGridLines="0" zoomScale="90" zoomScaleNormal="90" zoomScalePageLayoutView="115" workbookViewId="0">
      <selection activeCell="G31" sqref="G31"/>
    </sheetView>
  </sheetViews>
  <sheetFormatPr defaultColWidth="7.42578125" defaultRowHeight="12.75"/>
  <cols>
    <col min="1" max="2" width="7.42578125" style="2" customWidth="1"/>
    <col min="3" max="3" width="8.140625" style="2" customWidth="1"/>
    <col min="4" max="6" width="8.42578125" style="2" customWidth="1"/>
    <col min="7" max="7" width="7.5703125" style="2" customWidth="1"/>
    <col min="8" max="8" width="8.140625" style="2" customWidth="1"/>
    <col min="9" max="9" width="8.85546875" style="2" customWidth="1"/>
    <col min="10" max="10" width="8.5703125" style="2" customWidth="1"/>
    <col min="11" max="11" width="7.140625" style="2" customWidth="1"/>
    <col min="12" max="12" width="6.5703125" style="2" customWidth="1"/>
    <col min="13" max="13" width="6.140625" style="2" customWidth="1"/>
    <col min="14" max="14" width="6.85546875" style="2" customWidth="1"/>
    <col min="15" max="15" width="5.7109375" style="2" customWidth="1"/>
    <col min="16" max="16" width="6.42578125" style="2" customWidth="1"/>
    <col min="17" max="17" width="6.140625" style="2" bestFit="1" customWidth="1"/>
    <col min="18" max="18" width="8.85546875" style="2" bestFit="1" customWidth="1"/>
    <col min="19" max="19" width="2.5703125" style="2" customWidth="1"/>
    <col min="20" max="21" width="6" style="2" customWidth="1"/>
    <col min="22" max="22" width="7.85546875" style="2" bestFit="1" customWidth="1"/>
    <col min="23" max="24" width="2.140625" style="2" customWidth="1"/>
    <col min="25" max="25" width="7.85546875" style="2" customWidth="1"/>
    <col min="26" max="26" width="7.42578125" style="2" customWidth="1"/>
    <col min="27" max="27" width="3.85546875" style="2" customWidth="1"/>
    <col min="28" max="28" width="17.42578125" style="2" customWidth="1"/>
    <col min="29" max="29" width="2.85546875" style="2" customWidth="1"/>
    <col min="30" max="31" width="7.42578125" style="2" customWidth="1"/>
    <col min="32" max="32" width="10" style="2" customWidth="1"/>
    <col min="33" max="33" width="2.5703125" style="2" customWidth="1"/>
    <col min="34" max="34" width="4.7109375" style="2" hidden="1" customWidth="1"/>
    <col min="35" max="35" width="4" style="2" hidden="1" customWidth="1"/>
    <col min="36" max="36" width="14.28515625" style="2" hidden="1" customWidth="1"/>
    <col min="37" max="37" width="8" style="2" hidden="1" customWidth="1"/>
    <col min="38" max="39" width="8.5703125" style="2" hidden="1" customWidth="1"/>
    <col min="40" max="40" width="7.42578125" style="2" hidden="1" customWidth="1"/>
    <col min="41" max="41" width="3.42578125" style="2" hidden="1" customWidth="1"/>
    <col min="42" max="42" width="7.42578125" style="2" hidden="1" customWidth="1"/>
    <col min="43" max="43" width="7.42578125" style="2" customWidth="1"/>
    <col min="44" max="16384" width="7.42578125" style="2"/>
  </cols>
  <sheetData>
    <row r="2" spans="1:42" ht="13.5" thickBot="1">
      <c r="G2" s="1"/>
      <c r="H2" s="1"/>
      <c r="I2" s="54"/>
      <c r="J2" s="17"/>
      <c r="N2" s="53"/>
      <c r="O2" s="53"/>
      <c r="P2" s="53"/>
      <c r="Q2" s="1"/>
      <c r="S2" s="1"/>
      <c r="Y2" s="325" t="s">
        <v>155</v>
      </c>
      <c r="Z2" s="325"/>
      <c r="AA2" s="325"/>
      <c r="AB2" s="325"/>
      <c r="AC2" s="6"/>
      <c r="AD2" s="325" t="s">
        <v>147</v>
      </c>
      <c r="AE2" s="325"/>
      <c r="AF2" s="325"/>
      <c r="AG2" s="6"/>
      <c r="AH2" s="6"/>
      <c r="AI2" s="31"/>
      <c r="AJ2" s="32"/>
      <c r="AK2" s="33"/>
      <c r="AL2" s="33"/>
      <c r="AM2" s="33"/>
      <c r="AN2" s="34"/>
      <c r="AO2" s="133"/>
    </row>
    <row r="3" spans="1:42" ht="13.5" thickTop="1">
      <c r="A3" s="282" t="s">
        <v>156</v>
      </c>
      <c r="B3" s="282"/>
      <c r="C3" s="283" t="s">
        <v>157</v>
      </c>
      <c r="D3" s="284"/>
      <c r="E3" s="284"/>
      <c r="F3" s="284"/>
      <c r="G3" s="284"/>
      <c r="H3" s="285"/>
      <c r="I3" s="286" t="s">
        <v>158</v>
      </c>
      <c r="J3" s="287"/>
      <c r="K3" s="288" t="s">
        <v>109</v>
      </c>
      <c r="L3" s="289"/>
      <c r="M3" s="289"/>
      <c r="N3" s="289"/>
      <c r="O3" s="289"/>
      <c r="P3" s="289"/>
      <c r="Q3" s="289"/>
      <c r="R3" s="290"/>
      <c r="S3" s="18"/>
      <c r="T3" s="268" t="s">
        <v>98</v>
      </c>
      <c r="U3" s="269"/>
      <c r="V3" s="270"/>
      <c r="Y3" s="321" t="str">
        <f>'Timesheet Setup'!G7</f>
        <v xml:space="preserve">Spiro </v>
      </c>
      <c r="Z3" s="322"/>
      <c r="AA3" s="322"/>
      <c r="AB3" s="323"/>
      <c r="AD3" s="321">
        <f>'Timesheet Setup'!G9</f>
        <v>123456789</v>
      </c>
      <c r="AE3" s="322"/>
      <c r="AF3" s="323"/>
      <c r="AI3" s="31"/>
      <c r="AJ3" s="23" t="s">
        <v>156</v>
      </c>
      <c r="AK3" s="271" t="s">
        <v>159</v>
      </c>
      <c r="AL3" s="291"/>
      <c r="AM3" s="291"/>
      <c r="AN3" s="273"/>
      <c r="AO3" s="133"/>
    </row>
    <row r="4" spans="1:42">
      <c r="A4" s="23" t="s">
        <v>160</v>
      </c>
      <c r="B4" s="24" t="s">
        <v>161</v>
      </c>
      <c r="C4" s="23" t="s">
        <v>162</v>
      </c>
      <c r="D4" s="23" t="s">
        <v>78</v>
      </c>
      <c r="E4" s="23" t="s">
        <v>81</v>
      </c>
      <c r="F4" s="23" t="s">
        <v>84</v>
      </c>
      <c r="G4" s="271" t="s">
        <v>163</v>
      </c>
      <c r="H4" s="272"/>
      <c r="I4" s="93" t="s">
        <v>92</v>
      </c>
      <c r="J4" s="92" t="s">
        <v>95</v>
      </c>
      <c r="K4" s="23" t="s">
        <v>110</v>
      </c>
      <c r="L4" s="130" t="s">
        <v>113</v>
      </c>
      <c r="M4" s="23" t="s">
        <v>116</v>
      </c>
      <c r="N4" s="23" t="s">
        <v>119</v>
      </c>
      <c r="O4" s="23" t="s">
        <v>122</v>
      </c>
      <c r="P4" s="23" t="s">
        <v>125</v>
      </c>
      <c r="Q4" s="271" t="s">
        <v>163</v>
      </c>
      <c r="R4" s="273"/>
      <c r="S4" s="1"/>
      <c r="T4" s="55" t="s">
        <v>102</v>
      </c>
      <c r="U4" s="98" t="s">
        <v>99</v>
      </c>
      <c r="V4" s="132" t="s">
        <v>105</v>
      </c>
      <c r="Y4" s="320" t="s">
        <v>148</v>
      </c>
      <c r="Z4" s="320"/>
      <c r="AA4" s="320"/>
      <c r="AB4" s="320"/>
      <c r="AC4" s="7"/>
      <c r="AD4" s="20" t="s">
        <v>149</v>
      </c>
      <c r="AE4" s="20" t="s">
        <v>78</v>
      </c>
      <c r="AF4" s="20" t="s">
        <v>84</v>
      </c>
      <c r="AI4" s="31"/>
      <c r="AJ4" s="23" t="s">
        <v>160</v>
      </c>
      <c r="AK4" s="23" t="s">
        <v>164</v>
      </c>
      <c r="AL4" s="23" t="s">
        <v>165</v>
      </c>
      <c r="AM4" s="23" t="s">
        <v>102</v>
      </c>
      <c r="AN4" s="23" t="s">
        <v>81</v>
      </c>
      <c r="AO4" s="133"/>
    </row>
    <row r="5" spans="1:42">
      <c r="A5" s="22" t="s">
        <v>166</v>
      </c>
      <c r="B5" s="25">
        <f>IF(WEEKDAY(AB7)=1,AB7,0)</f>
        <v>46264</v>
      </c>
      <c r="C5" s="26"/>
      <c r="D5" s="48"/>
      <c r="E5" s="48"/>
      <c r="F5" s="48"/>
      <c r="G5" s="48"/>
      <c r="H5" s="48"/>
      <c r="I5" s="56"/>
      <c r="J5" s="51"/>
      <c r="K5" s="48"/>
      <c r="L5" s="49"/>
      <c r="M5" s="48"/>
      <c r="N5" s="48"/>
      <c r="O5" s="48"/>
      <c r="P5" s="48"/>
      <c r="Q5" s="48"/>
      <c r="R5" s="50"/>
      <c r="S5" s="3"/>
      <c r="T5" s="56"/>
      <c r="U5" s="99"/>
      <c r="V5" s="97"/>
      <c r="Y5" s="321">
        <f>'Timesheet Setup'!G11</f>
        <v>58401</v>
      </c>
      <c r="Z5" s="322"/>
      <c r="AA5" s="322"/>
      <c r="AB5" s="323"/>
      <c r="AD5" s="82">
        <f>'Timesheet Setup'!G13</f>
        <v>1</v>
      </c>
      <c r="AE5" s="82">
        <f>'Timesheet Setup'!G15</f>
        <v>0</v>
      </c>
      <c r="AF5" s="82">
        <f>'Timesheet Setup'!G17</f>
        <v>0</v>
      </c>
      <c r="AI5" s="35"/>
      <c r="AJ5" s="22" t="s">
        <v>166</v>
      </c>
      <c r="AK5" s="27">
        <f t="shared" ref="AK5:AK11" si="0">I5</f>
        <v>0</v>
      </c>
      <c r="AL5" s="27">
        <f t="shared" ref="AL5:AL11" si="1">K5</f>
        <v>0</v>
      </c>
      <c r="AM5" s="27">
        <f t="shared" ref="AM5:AM11" si="2">IF($U$12&gt;0,T5,0)</f>
        <v>0</v>
      </c>
      <c r="AN5" s="27">
        <f t="shared" ref="AN5:AN11" si="3">IF(E5&gt;8,8,E5)</f>
        <v>0</v>
      </c>
      <c r="AO5" s="133"/>
    </row>
    <row r="6" spans="1:42">
      <c r="A6" s="22" t="s">
        <v>167</v>
      </c>
      <c r="B6" s="25">
        <f>IF(WEEKDAY($AB$7)=2,$AB$7,IF(B5&lt;&gt;0,B5+1,0))</f>
        <v>46265</v>
      </c>
      <c r="C6" s="26"/>
      <c r="D6" s="48"/>
      <c r="E6" s="48"/>
      <c r="F6" s="48"/>
      <c r="G6" s="48"/>
      <c r="H6" s="48"/>
      <c r="I6" s="56"/>
      <c r="J6" s="51"/>
      <c r="K6" s="48"/>
      <c r="L6" s="49"/>
      <c r="M6" s="48"/>
      <c r="N6" s="48"/>
      <c r="O6" s="48"/>
      <c r="P6" s="48"/>
      <c r="Q6" s="48"/>
      <c r="R6" s="50"/>
      <c r="S6" s="3"/>
      <c r="T6" s="56"/>
      <c r="U6" s="99"/>
      <c r="V6" s="97"/>
      <c r="Y6" s="324" t="s">
        <v>168</v>
      </c>
      <c r="Z6" s="324"/>
      <c r="AB6" s="325" t="s">
        <v>169</v>
      </c>
      <c r="AC6" s="325"/>
      <c r="AE6" s="325" t="s">
        <v>170</v>
      </c>
      <c r="AF6" s="325"/>
      <c r="AI6" s="35"/>
      <c r="AJ6" s="22" t="s">
        <v>167</v>
      </c>
      <c r="AK6" s="27">
        <f t="shared" si="0"/>
        <v>0</v>
      </c>
      <c r="AL6" s="27">
        <f t="shared" si="1"/>
        <v>0</v>
      </c>
      <c r="AM6" s="27">
        <f t="shared" si="2"/>
        <v>0</v>
      </c>
      <c r="AN6" s="27">
        <f t="shared" si="3"/>
        <v>0</v>
      </c>
      <c r="AO6" s="133"/>
    </row>
    <row r="7" spans="1:42">
      <c r="A7" s="22" t="s">
        <v>171</v>
      </c>
      <c r="B7" s="25">
        <f>IF(WEEKDAY($AB$7)=3,$AB$7,IF(B6&lt;&gt;0,B6+1,0))</f>
        <v>46266</v>
      </c>
      <c r="C7" s="26"/>
      <c r="D7" s="48"/>
      <c r="E7" s="48"/>
      <c r="F7" s="48"/>
      <c r="G7" s="48"/>
      <c r="H7" s="48"/>
      <c r="I7" s="56"/>
      <c r="J7" s="51"/>
      <c r="K7" s="48"/>
      <c r="L7" s="49"/>
      <c r="M7" s="48"/>
      <c r="N7" s="48"/>
      <c r="O7" s="48"/>
      <c r="P7" s="48"/>
      <c r="Q7" s="48"/>
      <c r="R7" s="50"/>
      <c r="S7" s="3"/>
      <c r="T7" s="56"/>
      <c r="U7" s="99"/>
      <c r="V7" s="97"/>
      <c r="Y7" s="326" t="s">
        <v>255</v>
      </c>
      <c r="Z7" s="327"/>
      <c r="AB7" s="328">
        <f>VLOOKUP(Y7,Validation!B4:F15,2,FALSE)</f>
        <v>46264</v>
      </c>
      <c r="AC7" s="329"/>
      <c r="AE7" s="328">
        <f>VLOOKUP(Y7,Validation!B4:F15,4,FALSE)</f>
        <v>46298</v>
      </c>
      <c r="AF7" s="329"/>
      <c r="AI7" s="35"/>
      <c r="AJ7" s="22" t="s">
        <v>171</v>
      </c>
      <c r="AK7" s="27">
        <f t="shared" si="0"/>
        <v>0</v>
      </c>
      <c r="AL7" s="27">
        <f t="shared" si="1"/>
        <v>0</v>
      </c>
      <c r="AM7" s="27">
        <f t="shared" si="2"/>
        <v>0</v>
      </c>
      <c r="AN7" s="27">
        <f t="shared" si="3"/>
        <v>0</v>
      </c>
      <c r="AO7" s="133"/>
    </row>
    <row r="8" spans="1:42" ht="13.5" thickBot="1">
      <c r="A8" s="22" t="s">
        <v>172</v>
      </c>
      <c r="B8" s="25">
        <f>IF(WEEKDAY($AB$7)=4,$AB$7,IF(B7&lt;&gt;0,B7+1,0))</f>
        <v>46267</v>
      </c>
      <c r="C8" s="26"/>
      <c r="D8" s="48"/>
      <c r="E8" s="48"/>
      <c r="F8" s="48"/>
      <c r="G8" s="48"/>
      <c r="H8" s="48"/>
      <c r="I8" s="56"/>
      <c r="J8" s="51"/>
      <c r="K8" s="48"/>
      <c r="L8" s="49"/>
      <c r="M8" s="48"/>
      <c r="N8" s="48"/>
      <c r="O8" s="48"/>
      <c r="P8" s="48"/>
      <c r="Q8" s="48"/>
      <c r="R8" s="50"/>
      <c r="S8" s="3"/>
      <c r="T8" s="56"/>
      <c r="U8" s="99"/>
      <c r="V8" s="97"/>
      <c r="AI8" s="36"/>
      <c r="AJ8" s="22" t="s">
        <v>172</v>
      </c>
      <c r="AK8" s="27">
        <f t="shared" si="0"/>
        <v>0</v>
      </c>
      <c r="AL8" s="27">
        <f t="shared" si="1"/>
        <v>0</v>
      </c>
      <c r="AM8" s="27">
        <f t="shared" si="2"/>
        <v>0</v>
      </c>
      <c r="AN8" s="27">
        <f t="shared" si="3"/>
        <v>0</v>
      </c>
      <c r="AO8" s="133"/>
    </row>
    <row r="9" spans="1:42" ht="13.5" thickTop="1">
      <c r="A9" s="22" t="s">
        <v>173</v>
      </c>
      <c r="B9" s="25">
        <f>IF(WEEKDAY($AB$7)=5,$AB$7,IF(B8&lt;&gt;0,B8+1,0))</f>
        <v>46268</v>
      </c>
      <c r="C9" s="26"/>
      <c r="D9" s="48"/>
      <c r="E9" s="48"/>
      <c r="F9" s="48"/>
      <c r="G9" s="48"/>
      <c r="H9" s="48"/>
      <c r="I9" s="56"/>
      <c r="J9" s="51"/>
      <c r="K9" s="48"/>
      <c r="L9" s="49"/>
      <c r="M9" s="48"/>
      <c r="N9" s="48"/>
      <c r="O9" s="48"/>
      <c r="P9" s="48"/>
      <c r="Q9" s="48"/>
      <c r="R9" s="50"/>
      <c r="S9" s="3"/>
      <c r="T9" s="56"/>
      <c r="U9" s="99"/>
      <c r="V9" s="97"/>
      <c r="X9" s="1"/>
      <c r="Y9" s="314" t="s">
        <v>174</v>
      </c>
      <c r="Z9" s="315"/>
      <c r="AA9" s="315"/>
      <c r="AB9" s="316"/>
      <c r="AC9" s="85"/>
      <c r="AD9" s="317" t="s">
        <v>98</v>
      </c>
      <c r="AE9" s="318"/>
      <c r="AF9" s="319"/>
      <c r="AG9" s="4"/>
      <c r="AI9" s="35"/>
      <c r="AJ9" s="22" t="s">
        <v>173</v>
      </c>
      <c r="AK9" s="27">
        <f t="shared" si="0"/>
        <v>0</v>
      </c>
      <c r="AL9" s="27">
        <f t="shared" si="1"/>
        <v>0</v>
      </c>
      <c r="AM9" s="27">
        <f t="shared" si="2"/>
        <v>0</v>
      </c>
      <c r="AN9" s="27">
        <f t="shared" si="3"/>
        <v>0</v>
      </c>
      <c r="AO9" s="133"/>
    </row>
    <row r="10" spans="1:42">
      <c r="A10" s="22" t="s">
        <v>175</v>
      </c>
      <c r="B10" s="25">
        <f>IF(WEEKDAY($AB$7)=6,$AB$7,IF(B9&lt;&gt;0,B9+1,0))</f>
        <v>46269</v>
      </c>
      <c r="C10" s="26"/>
      <c r="D10" s="48"/>
      <c r="E10" s="48"/>
      <c r="F10" s="48"/>
      <c r="G10" s="48"/>
      <c r="H10" s="48"/>
      <c r="I10" s="56"/>
      <c r="J10" s="51"/>
      <c r="K10" s="48"/>
      <c r="L10" s="49"/>
      <c r="M10" s="48"/>
      <c r="N10" s="48"/>
      <c r="O10" s="48"/>
      <c r="P10" s="48"/>
      <c r="Q10" s="48"/>
      <c r="R10" s="50"/>
      <c r="S10" s="3"/>
      <c r="T10" s="56"/>
      <c r="U10" s="99"/>
      <c r="V10" s="97"/>
      <c r="X10" s="18"/>
      <c r="Y10" s="312" t="s">
        <v>176</v>
      </c>
      <c r="Z10" s="313"/>
      <c r="AA10" s="313"/>
      <c r="AB10" s="45">
        <f>September!AB14</f>
        <v>0</v>
      </c>
      <c r="AC10" s="86"/>
      <c r="AD10" s="312" t="s">
        <v>177</v>
      </c>
      <c r="AE10" s="313"/>
      <c r="AF10" s="45">
        <f>September!AF14</f>
        <v>0</v>
      </c>
      <c r="AG10" s="4"/>
      <c r="AI10" s="37"/>
      <c r="AJ10" s="22" t="s">
        <v>175</v>
      </c>
      <c r="AK10" s="27">
        <f t="shared" si="0"/>
        <v>0</v>
      </c>
      <c r="AL10" s="27">
        <f t="shared" si="1"/>
        <v>0</v>
      </c>
      <c r="AM10" s="27">
        <f t="shared" si="2"/>
        <v>0</v>
      </c>
      <c r="AN10" s="27">
        <f t="shared" si="3"/>
        <v>0</v>
      </c>
      <c r="AO10" s="133"/>
    </row>
    <row r="11" spans="1:42">
      <c r="A11" s="22" t="s">
        <v>178</v>
      </c>
      <c r="B11" s="25">
        <f>IF(WEEKDAY($AB$7)=7,$AB$7,IF(B10&lt;&gt;0,B10+1,0))</f>
        <v>46270</v>
      </c>
      <c r="C11" s="26"/>
      <c r="D11" s="48"/>
      <c r="E11" s="48"/>
      <c r="F11" s="48"/>
      <c r="G11" s="48"/>
      <c r="H11" s="48"/>
      <c r="I11" s="56"/>
      <c r="J11" s="51"/>
      <c r="K11" s="48"/>
      <c r="L11" s="49"/>
      <c r="M11" s="48"/>
      <c r="N11" s="48"/>
      <c r="O11" s="48"/>
      <c r="P11" s="48"/>
      <c r="Q11" s="48"/>
      <c r="R11" s="50"/>
      <c r="S11" s="3"/>
      <c r="T11" s="56"/>
      <c r="U11" s="99"/>
      <c r="V11" s="97"/>
      <c r="X11" s="1"/>
      <c r="Y11" s="308" t="s">
        <v>179</v>
      </c>
      <c r="Z11" s="309"/>
      <c r="AA11" s="309"/>
      <c r="AB11" s="45">
        <f>AE22</f>
        <v>0</v>
      </c>
      <c r="AC11" s="87"/>
      <c r="AD11" s="308" t="s">
        <v>180</v>
      </c>
      <c r="AE11" s="309"/>
      <c r="AF11" s="84">
        <f>AE38</f>
        <v>0</v>
      </c>
      <c r="AG11" s="4"/>
      <c r="AI11" s="35"/>
      <c r="AJ11" s="22" t="s">
        <v>178</v>
      </c>
      <c r="AK11" s="27">
        <f t="shared" si="0"/>
        <v>0</v>
      </c>
      <c r="AL11" s="27">
        <f t="shared" si="1"/>
        <v>0</v>
      </c>
      <c r="AM11" s="27">
        <f t="shared" si="2"/>
        <v>0</v>
      </c>
      <c r="AN11" s="27">
        <f t="shared" si="3"/>
        <v>0</v>
      </c>
      <c r="AO11" s="133"/>
      <c r="AP11" s="1"/>
    </row>
    <row r="12" spans="1:42">
      <c r="A12" s="131" t="s">
        <v>181</v>
      </c>
      <c r="B12" s="28"/>
      <c r="C12" s="29">
        <f t="shared" ref="C12:Q12" si="4">SUMIF($B5:$B11,"&lt;&gt;0",C5:C11)</f>
        <v>0</v>
      </c>
      <c r="D12" s="29">
        <f t="shared" si="4"/>
        <v>0</v>
      </c>
      <c r="E12" s="29">
        <f t="shared" si="4"/>
        <v>0</v>
      </c>
      <c r="F12" s="29">
        <f t="shared" si="4"/>
        <v>0</v>
      </c>
      <c r="G12" s="29"/>
      <c r="H12" s="29"/>
      <c r="I12" s="47">
        <f>SUMIF($B5:$B11,"&lt;&gt;0",I5:I11)</f>
        <v>0</v>
      </c>
      <c r="J12" s="47">
        <f t="shared" si="4"/>
        <v>0</v>
      </c>
      <c r="K12" s="29">
        <f t="shared" si="4"/>
        <v>0</v>
      </c>
      <c r="L12" s="46">
        <f t="shared" si="4"/>
        <v>0</v>
      </c>
      <c r="M12" s="29">
        <f t="shared" si="4"/>
        <v>0</v>
      </c>
      <c r="N12" s="29">
        <f t="shared" si="4"/>
        <v>0</v>
      </c>
      <c r="O12" s="29">
        <f t="shared" si="4"/>
        <v>0</v>
      </c>
      <c r="P12" s="29">
        <f t="shared" si="4"/>
        <v>0</v>
      </c>
      <c r="Q12" s="29">
        <f t="shared" si="4"/>
        <v>0</v>
      </c>
      <c r="R12" s="29"/>
      <c r="S12" s="3"/>
      <c r="T12" s="57">
        <f>SUMIF($B5:$B11,"&lt;&gt;0",T5:T11)</f>
        <v>0</v>
      </c>
      <c r="U12" s="100">
        <f>SUMIF($B5:$B11,"&lt;&gt;0",U5:U11)</f>
        <v>0</v>
      </c>
      <c r="V12" s="100">
        <f>SUMIF($B5:$B11,"&lt;&gt;0",V5:V11)</f>
        <v>0</v>
      </c>
      <c r="W12" s="1"/>
      <c r="X12" s="3"/>
      <c r="Y12" s="308" t="s">
        <v>182</v>
      </c>
      <c r="Z12" s="309"/>
      <c r="AA12" s="309"/>
      <c r="AB12" s="45">
        <f>AE21</f>
        <v>0</v>
      </c>
      <c r="AC12" s="85"/>
      <c r="AD12" s="308" t="s">
        <v>183</v>
      </c>
      <c r="AE12" s="309"/>
      <c r="AF12" s="84">
        <f>AE39</f>
        <v>0</v>
      </c>
      <c r="AH12" s="4"/>
      <c r="AI12" s="35"/>
      <c r="AJ12" s="22" t="s">
        <v>181</v>
      </c>
      <c r="AK12" s="94">
        <f>SUM(AK5:AK11)</f>
        <v>0</v>
      </c>
      <c r="AL12" s="94">
        <f t="shared" ref="AL12:AN12" si="5">SUM(AL5:AL11)</f>
        <v>0</v>
      </c>
      <c r="AM12" s="94">
        <f t="shared" si="5"/>
        <v>0</v>
      </c>
      <c r="AN12" s="94">
        <f t="shared" si="5"/>
        <v>0</v>
      </c>
      <c r="AO12" s="133"/>
    </row>
    <row r="13" spans="1:42" ht="13.5" thickBot="1">
      <c r="S13" s="3"/>
      <c r="T13" s="18"/>
      <c r="U13" s="18"/>
      <c r="V13" s="18"/>
      <c r="W13" s="18"/>
      <c r="Y13" s="308" t="s">
        <v>184</v>
      </c>
      <c r="Z13" s="309"/>
      <c r="AA13" s="309"/>
      <c r="AB13" s="84">
        <f>AE23</f>
        <v>0</v>
      </c>
      <c r="AC13" s="87"/>
      <c r="AD13" s="310" t="s">
        <v>105</v>
      </c>
      <c r="AE13" s="311"/>
      <c r="AF13" s="84">
        <f>AF47</f>
        <v>0</v>
      </c>
      <c r="AH13" s="4"/>
      <c r="AI13" s="35"/>
      <c r="AJ13" s="34"/>
      <c r="AK13" s="38"/>
      <c r="AL13" s="38"/>
      <c r="AM13" s="38"/>
      <c r="AN13" s="34"/>
      <c r="AO13" s="133"/>
    </row>
    <row r="14" spans="1:42" ht="14.25" thickTop="1" thickBot="1">
      <c r="A14" s="282" t="s">
        <v>185</v>
      </c>
      <c r="B14" s="282"/>
      <c r="C14" s="283" t="s">
        <v>157</v>
      </c>
      <c r="D14" s="284"/>
      <c r="E14" s="284"/>
      <c r="F14" s="284"/>
      <c r="G14" s="284"/>
      <c r="H14" s="285"/>
      <c r="I14" s="286" t="s">
        <v>158</v>
      </c>
      <c r="J14" s="287"/>
      <c r="K14" s="288" t="s">
        <v>109</v>
      </c>
      <c r="L14" s="289"/>
      <c r="M14" s="289"/>
      <c r="N14" s="289"/>
      <c r="O14" s="289"/>
      <c r="P14" s="289"/>
      <c r="Q14" s="289"/>
      <c r="R14" s="290"/>
      <c r="S14" s="1"/>
      <c r="T14" s="268" t="s">
        <v>98</v>
      </c>
      <c r="U14" s="269"/>
      <c r="V14" s="270"/>
      <c r="W14" s="1"/>
      <c r="X14" s="3"/>
      <c r="Y14" s="304" t="s">
        <v>186</v>
      </c>
      <c r="Z14" s="305"/>
      <c r="AA14" s="305"/>
      <c r="AB14" s="177">
        <f>SUM(AB10+AB11+AB12-AB13)</f>
        <v>0</v>
      </c>
      <c r="AC14" s="87"/>
      <c r="AD14" s="306" t="s">
        <v>187</v>
      </c>
      <c r="AE14" s="307"/>
      <c r="AF14" s="89">
        <f>(AF10+AF11)-(AF12+AF13)</f>
        <v>0</v>
      </c>
      <c r="AH14" s="4"/>
      <c r="AI14" s="35"/>
      <c r="AJ14" s="34"/>
      <c r="AK14" s="38"/>
      <c r="AL14" s="38"/>
      <c r="AM14" s="38"/>
      <c r="AN14" s="34"/>
      <c r="AO14" s="133"/>
    </row>
    <row r="15" spans="1:42" ht="14.25" thickTop="1" thickBot="1">
      <c r="A15" s="23" t="s">
        <v>160</v>
      </c>
      <c r="B15" s="24" t="s">
        <v>161</v>
      </c>
      <c r="C15" s="23" t="s">
        <v>162</v>
      </c>
      <c r="D15" s="23" t="s">
        <v>78</v>
      </c>
      <c r="E15" s="23" t="s">
        <v>81</v>
      </c>
      <c r="F15" s="23" t="s">
        <v>84</v>
      </c>
      <c r="G15" s="271" t="s">
        <v>163</v>
      </c>
      <c r="H15" s="272"/>
      <c r="I15" s="93" t="s">
        <v>92</v>
      </c>
      <c r="J15" s="92" t="s">
        <v>95</v>
      </c>
      <c r="K15" s="23" t="s">
        <v>110</v>
      </c>
      <c r="L15" s="130" t="s">
        <v>113</v>
      </c>
      <c r="M15" s="23" t="s">
        <v>116</v>
      </c>
      <c r="N15" s="23" t="s">
        <v>119</v>
      </c>
      <c r="O15" s="23" t="s">
        <v>122</v>
      </c>
      <c r="P15" s="23" t="s">
        <v>125</v>
      </c>
      <c r="Q15" s="271" t="s">
        <v>163</v>
      </c>
      <c r="R15" s="273"/>
      <c r="S15" s="1"/>
      <c r="T15" s="55" t="s">
        <v>102</v>
      </c>
      <c r="U15" s="98" t="s">
        <v>99</v>
      </c>
      <c r="V15" s="132" t="s">
        <v>105</v>
      </c>
      <c r="W15" s="3"/>
      <c r="X15" s="3"/>
      <c r="AG15" s="19"/>
      <c r="AI15" s="35"/>
      <c r="AJ15" s="23" t="s">
        <v>185</v>
      </c>
      <c r="AK15" s="271" t="s">
        <v>159</v>
      </c>
      <c r="AL15" s="291"/>
      <c r="AM15" s="291"/>
      <c r="AN15" s="273"/>
      <c r="AO15" s="133"/>
    </row>
    <row r="16" spans="1:42" ht="15.75" thickTop="1">
      <c r="A16" s="22" t="s">
        <v>166</v>
      </c>
      <c r="B16" s="25">
        <f>IF(B11&lt;&gt;0,IF(SUM(B11+1)&gt;$AE$7,0, SUM(B11+1)),0)</f>
        <v>46271</v>
      </c>
      <c r="C16" s="26"/>
      <c r="D16" s="48"/>
      <c r="E16" s="48"/>
      <c r="F16" s="48"/>
      <c r="G16" s="48"/>
      <c r="H16" s="48"/>
      <c r="I16" s="91"/>
      <c r="J16" s="51"/>
      <c r="K16" s="48"/>
      <c r="L16" s="48"/>
      <c r="M16" s="48"/>
      <c r="N16" s="48"/>
      <c r="O16" s="48"/>
      <c r="P16" s="48"/>
      <c r="Q16" s="48"/>
      <c r="R16" s="50"/>
      <c r="T16" s="56"/>
      <c r="U16" s="99"/>
      <c r="V16" s="97"/>
      <c r="X16" s="3"/>
      <c r="Y16" s="301" t="s">
        <v>188</v>
      </c>
      <c r="Z16" s="302"/>
      <c r="AA16" s="302"/>
      <c r="AB16" s="302"/>
      <c r="AC16" s="302"/>
      <c r="AD16" s="302"/>
      <c r="AE16" s="302"/>
      <c r="AF16" s="303"/>
      <c r="AI16" s="35"/>
      <c r="AJ16" s="23" t="s">
        <v>160</v>
      </c>
      <c r="AK16" s="23" t="s">
        <v>164</v>
      </c>
      <c r="AL16" s="23" t="s">
        <v>165</v>
      </c>
      <c r="AM16" s="23" t="s">
        <v>102</v>
      </c>
      <c r="AN16" s="23" t="s">
        <v>81</v>
      </c>
      <c r="AO16" s="133"/>
    </row>
    <row r="17" spans="1:41" ht="15" thickBot="1">
      <c r="A17" s="22" t="s">
        <v>167</v>
      </c>
      <c r="B17" s="25">
        <f t="shared" ref="B17:B22" si="6">IF(B16&lt;&gt;0,IF(SUM(B16+1)&gt;$AE$7,0, SUM(B16+1)),0)</f>
        <v>46272</v>
      </c>
      <c r="C17" s="26"/>
      <c r="D17" s="48"/>
      <c r="E17" s="48"/>
      <c r="F17" s="48"/>
      <c r="G17" s="48"/>
      <c r="H17" s="48"/>
      <c r="I17" s="91"/>
      <c r="J17" s="51"/>
      <c r="K17" s="48"/>
      <c r="L17" s="48"/>
      <c r="M17" s="48"/>
      <c r="N17" s="48"/>
      <c r="O17" s="48"/>
      <c r="P17" s="48"/>
      <c r="Q17" s="48"/>
      <c r="R17" s="50"/>
      <c r="T17" s="56"/>
      <c r="U17" s="99"/>
      <c r="V17" s="97"/>
      <c r="W17" s="3"/>
      <c r="X17" s="3"/>
      <c r="Y17" s="135" t="s">
        <v>189</v>
      </c>
      <c r="Z17" s="136" t="s">
        <v>190</v>
      </c>
      <c r="AA17" s="77"/>
      <c r="AB17" s="77"/>
      <c r="AC17" s="137"/>
      <c r="AD17" s="138" t="s">
        <v>191</v>
      </c>
      <c r="AE17" s="139" t="s">
        <v>192</v>
      </c>
      <c r="AF17" s="140" t="s">
        <v>193</v>
      </c>
      <c r="AG17" s="1"/>
      <c r="AI17" s="35"/>
      <c r="AJ17" s="22" t="s">
        <v>166</v>
      </c>
      <c r="AK17" s="27">
        <f t="shared" ref="AK17:AK23" si="7">I16</f>
        <v>0</v>
      </c>
      <c r="AL17" s="27">
        <f t="shared" ref="AL17:AL23" si="8">K16</f>
        <v>0</v>
      </c>
      <c r="AM17" s="27">
        <f t="shared" ref="AM17:AM23" si="9">IF($U$12&gt;0,T16,0)</f>
        <v>0</v>
      </c>
      <c r="AN17" s="27">
        <f t="shared" ref="AN17:AN23" si="10">IF(E16&gt;8,8,E16)</f>
        <v>0</v>
      </c>
      <c r="AO17" s="133"/>
    </row>
    <row r="18" spans="1:41" ht="15.75" thickTop="1">
      <c r="A18" s="22" t="s">
        <v>171</v>
      </c>
      <c r="B18" s="25">
        <f t="shared" si="6"/>
        <v>46273</v>
      </c>
      <c r="C18" s="26"/>
      <c r="D18" s="48"/>
      <c r="E18" s="48"/>
      <c r="F18" s="48"/>
      <c r="G18" s="48"/>
      <c r="H18" s="48"/>
      <c r="I18" s="91"/>
      <c r="J18" s="51"/>
      <c r="K18" s="48"/>
      <c r="L18" s="48"/>
      <c r="M18" s="48"/>
      <c r="N18" s="48"/>
      <c r="O18" s="48"/>
      <c r="P18" s="48"/>
      <c r="Q18" s="48"/>
      <c r="R18" s="50"/>
      <c r="T18" s="56"/>
      <c r="U18" s="99"/>
      <c r="V18" s="97"/>
      <c r="W18" s="3"/>
      <c r="X18" s="3"/>
      <c r="Y18" s="141" t="s">
        <v>194</v>
      </c>
      <c r="Z18" s="278" t="s">
        <v>195</v>
      </c>
      <c r="AA18" s="279"/>
      <c r="AB18" s="279"/>
      <c r="AC18" s="280"/>
      <c r="AD18" s="142" t="s">
        <v>78</v>
      </c>
      <c r="AE18" s="143">
        <f>IF($AE$5=10,D$12+D$23+D$34+D$45+D$56,0)</f>
        <v>0</v>
      </c>
      <c r="AF18" s="144">
        <f>AE18</f>
        <v>0</v>
      </c>
      <c r="AH18" s="19"/>
      <c r="AI18" s="35"/>
      <c r="AJ18" s="22" t="s">
        <v>167</v>
      </c>
      <c r="AK18" s="27">
        <f t="shared" si="7"/>
        <v>0</v>
      </c>
      <c r="AL18" s="27">
        <f t="shared" si="8"/>
        <v>0</v>
      </c>
      <c r="AM18" s="27">
        <f t="shared" si="9"/>
        <v>0</v>
      </c>
      <c r="AN18" s="27">
        <f t="shared" si="10"/>
        <v>0</v>
      </c>
      <c r="AO18" s="133"/>
    </row>
    <row r="19" spans="1:41" ht="15">
      <c r="A19" s="22" t="s">
        <v>172</v>
      </c>
      <c r="B19" s="25">
        <f t="shared" si="6"/>
        <v>46274</v>
      </c>
      <c r="C19" s="26"/>
      <c r="D19" s="48"/>
      <c r="E19" s="48"/>
      <c r="F19" s="48"/>
      <c r="G19" s="48"/>
      <c r="H19" s="48"/>
      <c r="I19" s="91"/>
      <c r="J19" s="51"/>
      <c r="K19" s="48"/>
      <c r="L19" s="48"/>
      <c r="M19" s="48"/>
      <c r="N19" s="48"/>
      <c r="O19" s="48"/>
      <c r="P19" s="48"/>
      <c r="Q19" s="48"/>
      <c r="R19" s="50"/>
      <c r="T19" s="56"/>
      <c r="U19" s="99"/>
      <c r="V19" s="97"/>
      <c r="W19" s="3"/>
      <c r="X19" s="3"/>
      <c r="Y19" s="145" t="s">
        <v>196</v>
      </c>
      <c r="Z19" s="292" t="s">
        <v>197</v>
      </c>
      <c r="AA19" s="293"/>
      <c r="AB19" s="293"/>
      <c r="AC19" s="294"/>
      <c r="AD19" s="146" t="s">
        <v>78</v>
      </c>
      <c r="AE19" s="147">
        <f>IF($AE$5=15,D$12+D$23+D$34+D$45+D$56,0)</f>
        <v>0</v>
      </c>
      <c r="AF19" s="148">
        <f>AE19</f>
        <v>0</v>
      </c>
      <c r="AI19" s="35"/>
      <c r="AJ19" s="22" t="s">
        <v>171</v>
      </c>
      <c r="AK19" s="27">
        <f t="shared" si="7"/>
        <v>0</v>
      </c>
      <c r="AL19" s="27">
        <f t="shared" si="8"/>
        <v>0</v>
      </c>
      <c r="AM19" s="27">
        <f t="shared" si="9"/>
        <v>0</v>
      </c>
      <c r="AN19" s="27">
        <f t="shared" si="10"/>
        <v>0</v>
      </c>
      <c r="AO19" s="133"/>
    </row>
    <row r="20" spans="1:41" ht="15.75" thickBot="1">
      <c r="A20" s="22" t="s">
        <v>173</v>
      </c>
      <c r="B20" s="25">
        <f t="shared" si="6"/>
        <v>46275</v>
      </c>
      <c r="C20" s="26"/>
      <c r="D20" s="48"/>
      <c r="E20" s="48"/>
      <c r="F20" s="48"/>
      <c r="G20" s="48"/>
      <c r="H20" s="48"/>
      <c r="I20" s="91"/>
      <c r="J20" s="51"/>
      <c r="K20" s="48"/>
      <c r="L20" s="48"/>
      <c r="M20" s="48"/>
      <c r="N20" s="48"/>
      <c r="O20" s="48"/>
      <c r="P20" s="48"/>
      <c r="Q20" s="48"/>
      <c r="R20" s="50"/>
      <c r="T20" s="56"/>
      <c r="U20" s="99"/>
      <c r="V20" s="97"/>
      <c r="W20" s="3"/>
      <c r="X20" s="3"/>
      <c r="Y20" s="149" t="s">
        <v>198</v>
      </c>
      <c r="Z20" s="260" t="s">
        <v>199</v>
      </c>
      <c r="AA20" s="261"/>
      <c r="AB20" s="261"/>
      <c r="AC20" s="262"/>
      <c r="AD20" s="150" t="s">
        <v>78</v>
      </c>
      <c r="AE20" s="151">
        <f>IF($AE$5=25,D$12+D$23+D$34+D$45+D$56,0)</f>
        <v>0</v>
      </c>
      <c r="AF20" s="152">
        <f>AE20</f>
        <v>0</v>
      </c>
      <c r="AH20" s="1"/>
      <c r="AI20" s="35"/>
      <c r="AJ20" s="22" t="s">
        <v>172</v>
      </c>
      <c r="AK20" s="27">
        <f t="shared" si="7"/>
        <v>0</v>
      </c>
      <c r="AL20" s="27">
        <f t="shared" si="8"/>
        <v>0</v>
      </c>
      <c r="AM20" s="27">
        <f t="shared" si="9"/>
        <v>0</v>
      </c>
      <c r="AN20" s="27">
        <f t="shared" si="10"/>
        <v>0</v>
      </c>
      <c r="AO20" s="133"/>
    </row>
    <row r="21" spans="1:41" ht="15.75" thickTop="1">
      <c r="A21" s="22" t="s">
        <v>175</v>
      </c>
      <c r="B21" s="25">
        <f t="shared" si="6"/>
        <v>46276</v>
      </c>
      <c r="C21" s="26"/>
      <c r="D21" s="48"/>
      <c r="E21" s="48"/>
      <c r="F21" s="48"/>
      <c r="G21" s="48"/>
      <c r="H21" s="48"/>
      <c r="I21" s="91"/>
      <c r="J21" s="51"/>
      <c r="K21" s="48"/>
      <c r="L21" s="48"/>
      <c r="M21" s="48"/>
      <c r="N21" s="48"/>
      <c r="O21" s="48"/>
      <c r="P21" s="48"/>
      <c r="Q21" s="48"/>
      <c r="R21" s="50"/>
      <c r="T21" s="56"/>
      <c r="U21" s="99"/>
      <c r="V21" s="97"/>
      <c r="W21" s="3"/>
      <c r="X21" s="3"/>
      <c r="Y21" s="184" t="s">
        <v>200</v>
      </c>
      <c r="Z21" s="278" t="s">
        <v>201</v>
      </c>
      <c r="AA21" s="279"/>
      <c r="AB21" s="279"/>
      <c r="AC21" s="280"/>
      <c r="AD21" s="142" t="s">
        <v>92</v>
      </c>
      <c r="AE21" s="143">
        <f>IF(SUM(C12+D12+E12)&lt;=40,AK12+AN12,AN12)+
IF(SUM(C23+D23+E23)&lt;=40,AK24+AN24,AN24)+
IF(SUM(C34+D34+E34)&lt;=40,AK36+AN36,AN36)+
IF(SUM(C45+D45+E45)&lt;=40,AK48+AN48,AN48)+
IF(SUM(C56+D56+E56)&lt;=40,AK60+AN60,AN60)</f>
        <v>0</v>
      </c>
      <c r="AF21" s="144">
        <f>AE21</f>
        <v>0</v>
      </c>
      <c r="AI21" s="35"/>
      <c r="AJ21" s="22" t="s">
        <v>173</v>
      </c>
      <c r="AK21" s="27">
        <f t="shared" si="7"/>
        <v>0</v>
      </c>
      <c r="AL21" s="27">
        <f t="shared" si="8"/>
        <v>0</v>
      </c>
      <c r="AM21" s="27">
        <f t="shared" si="9"/>
        <v>0</v>
      </c>
      <c r="AN21" s="27">
        <f t="shared" si="10"/>
        <v>0</v>
      </c>
      <c r="AO21" s="133"/>
    </row>
    <row r="22" spans="1:41" ht="15">
      <c r="A22" s="22" t="s">
        <v>178</v>
      </c>
      <c r="B22" s="25">
        <f t="shared" si="6"/>
        <v>46277</v>
      </c>
      <c r="C22" s="26"/>
      <c r="D22" s="48"/>
      <c r="E22" s="48"/>
      <c r="F22" s="48"/>
      <c r="G22" s="48"/>
      <c r="H22" s="48"/>
      <c r="I22" s="91"/>
      <c r="J22" s="51"/>
      <c r="K22" s="48"/>
      <c r="L22" s="48"/>
      <c r="M22" s="48"/>
      <c r="N22" s="48"/>
      <c r="O22" s="48"/>
      <c r="P22" s="48"/>
      <c r="Q22" s="48"/>
      <c r="R22" s="50"/>
      <c r="T22" s="56"/>
      <c r="U22" s="99"/>
      <c r="V22" s="97"/>
      <c r="W22" s="3"/>
      <c r="X22" s="1"/>
      <c r="Y22" s="187">
        <v>69</v>
      </c>
      <c r="Z22" s="292" t="s">
        <v>202</v>
      </c>
      <c r="AA22" s="293"/>
      <c r="AB22" s="293"/>
      <c r="AC22" s="294"/>
      <c r="AD22" s="146" t="s">
        <v>92</v>
      </c>
      <c r="AE22" s="147">
        <f>IF($C$12+$D$12+$E$12&gt;40,(AK12)*1.5,0)+
IF($C$23+$D$23+$E$23&gt;40,(AK24)*1.5,0)+
IF($C$34+$D$34+$E$34&gt;40,(AK36)*1.5,0)+
IF($C$45+$D$45+$E$45&gt;40,(AK48)*1.5,0)+
IF($C$56+$D$56+$E$56&gt;40,(AK60)*1.5,0)</f>
        <v>0</v>
      </c>
      <c r="AF22" s="148">
        <f>IF(AE22&gt;0,AE22/1.5,0)</f>
        <v>0</v>
      </c>
      <c r="AI22" s="35"/>
      <c r="AJ22" s="22" t="s">
        <v>175</v>
      </c>
      <c r="AK22" s="27">
        <f t="shared" si="7"/>
        <v>0</v>
      </c>
      <c r="AL22" s="27">
        <f t="shared" si="8"/>
        <v>0</v>
      </c>
      <c r="AM22" s="27">
        <f t="shared" si="9"/>
        <v>0</v>
      </c>
      <c r="AN22" s="27">
        <f t="shared" si="10"/>
        <v>0</v>
      </c>
      <c r="AO22" s="133"/>
    </row>
    <row r="23" spans="1:41" ht="15">
      <c r="A23" s="30" t="s">
        <v>181</v>
      </c>
      <c r="B23" s="21"/>
      <c r="C23" s="29">
        <f>SUMIF($B16:$B22,"&lt;&gt;0",C16:C22)</f>
        <v>0</v>
      </c>
      <c r="D23" s="29">
        <f t="shared" ref="D23:Q23" si="11">SUMIF($B16:$B22,"&lt;&gt;0",D16:D22)</f>
        <v>0</v>
      </c>
      <c r="E23" s="29">
        <f t="shared" si="11"/>
        <v>0</v>
      </c>
      <c r="F23" s="29">
        <f t="shared" si="11"/>
        <v>0</v>
      </c>
      <c r="G23" s="29"/>
      <c r="H23" s="29"/>
      <c r="I23" s="47">
        <f t="shared" si="11"/>
        <v>0</v>
      </c>
      <c r="J23" s="47">
        <f t="shared" si="11"/>
        <v>0</v>
      </c>
      <c r="K23" s="29">
        <f t="shared" si="11"/>
        <v>0</v>
      </c>
      <c r="L23" s="29">
        <f t="shared" si="11"/>
        <v>0</v>
      </c>
      <c r="M23" s="29">
        <f t="shared" si="11"/>
        <v>0</v>
      </c>
      <c r="N23" s="29">
        <f t="shared" si="11"/>
        <v>0</v>
      </c>
      <c r="O23" s="29">
        <f t="shared" si="11"/>
        <v>0</v>
      </c>
      <c r="P23" s="29">
        <f t="shared" si="11"/>
        <v>0</v>
      </c>
      <c r="Q23" s="29">
        <f t="shared" si="11"/>
        <v>0</v>
      </c>
      <c r="R23" s="29"/>
      <c r="T23" s="57">
        <f>SUMIF($B16:$B22,"&lt;&gt;0",T16:T22)</f>
        <v>0</v>
      </c>
      <c r="U23" s="100">
        <f>SUMIF($B16:$B22,"&lt;&gt;0",U16:U22)</f>
        <v>0</v>
      </c>
      <c r="V23" s="100">
        <f>SUMIF($B16:$B22,"&lt;&gt;0",V16:V22)</f>
        <v>0</v>
      </c>
      <c r="W23" s="3"/>
      <c r="Y23" s="153" t="s">
        <v>203</v>
      </c>
      <c r="Z23" s="292" t="s">
        <v>111</v>
      </c>
      <c r="AA23" s="293"/>
      <c r="AB23" s="293"/>
      <c r="AC23" s="294"/>
      <c r="AD23" s="146" t="s">
        <v>110</v>
      </c>
      <c r="AE23" s="154">
        <f>AL12+AL24+AL36+AL48+AL60</f>
        <v>0</v>
      </c>
      <c r="AF23" s="148">
        <f>AE23</f>
        <v>0</v>
      </c>
      <c r="AI23" s="35"/>
      <c r="AJ23" s="22" t="s">
        <v>178</v>
      </c>
      <c r="AK23" s="27">
        <f t="shared" si="7"/>
        <v>0</v>
      </c>
      <c r="AL23" s="27">
        <f t="shared" si="8"/>
        <v>0</v>
      </c>
      <c r="AM23" s="27">
        <f t="shared" si="9"/>
        <v>0</v>
      </c>
      <c r="AN23" s="27">
        <f t="shared" si="10"/>
        <v>0</v>
      </c>
      <c r="AO23" s="133"/>
    </row>
    <row r="24" spans="1:41" ht="15.75" thickBot="1">
      <c r="T24" s="1"/>
      <c r="U24" s="1"/>
      <c r="V24" s="1"/>
      <c r="W24" s="3"/>
      <c r="Y24" s="155">
        <v>75</v>
      </c>
      <c r="Z24" s="298" t="s">
        <v>204</v>
      </c>
      <c r="AA24" s="299"/>
      <c r="AB24" s="299"/>
      <c r="AC24" s="300"/>
      <c r="AD24" s="156"/>
      <c r="AE24" s="156"/>
      <c r="AF24" s="157"/>
      <c r="AI24" s="35"/>
      <c r="AJ24" s="22" t="s">
        <v>181</v>
      </c>
      <c r="AK24" s="94">
        <f>SUM(AK17:AK23)</f>
        <v>0</v>
      </c>
      <c r="AL24" s="94">
        <f t="shared" ref="AL24:AN24" si="12">SUM(AL17:AL23)</f>
        <v>0</v>
      </c>
      <c r="AM24" s="94">
        <f t="shared" si="12"/>
        <v>0</v>
      </c>
      <c r="AN24" s="94">
        <f t="shared" si="12"/>
        <v>0</v>
      </c>
      <c r="AO24" s="133"/>
    </row>
    <row r="25" spans="1:41" ht="16.5" thickTop="1" thickBot="1">
      <c r="A25" s="282" t="s">
        <v>205</v>
      </c>
      <c r="B25" s="282"/>
      <c r="C25" s="283" t="s">
        <v>157</v>
      </c>
      <c r="D25" s="284"/>
      <c r="E25" s="284"/>
      <c r="F25" s="284"/>
      <c r="G25" s="284"/>
      <c r="H25" s="285"/>
      <c r="I25" s="286" t="s">
        <v>158</v>
      </c>
      <c r="J25" s="287"/>
      <c r="K25" s="288" t="s">
        <v>109</v>
      </c>
      <c r="L25" s="289"/>
      <c r="M25" s="289"/>
      <c r="N25" s="289"/>
      <c r="O25" s="289"/>
      <c r="P25" s="289"/>
      <c r="Q25" s="289"/>
      <c r="R25" s="290"/>
      <c r="T25" s="268" t="s">
        <v>98</v>
      </c>
      <c r="U25" s="269"/>
      <c r="V25" s="270"/>
      <c r="W25" s="1"/>
      <c r="Y25" s="158" t="s">
        <v>206</v>
      </c>
      <c r="Z25" s="295" t="s">
        <v>82</v>
      </c>
      <c r="AA25" s="296"/>
      <c r="AB25" s="296"/>
      <c r="AC25" s="297"/>
      <c r="AD25" s="159" t="s">
        <v>81</v>
      </c>
      <c r="AE25" s="160">
        <f>SUM($E$12+E23+E34+E45+E56)</f>
        <v>0</v>
      </c>
      <c r="AF25" s="161">
        <f>AE25</f>
        <v>0</v>
      </c>
      <c r="AI25" s="35"/>
      <c r="AJ25" s="34"/>
      <c r="AK25" s="34"/>
      <c r="AL25" s="34"/>
      <c r="AM25" s="34"/>
      <c r="AN25" s="34"/>
      <c r="AO25" s="133"/>
    </row>
    <row r="26" spans="1:41" ht="15.75" thickTop="1">
      <c r="A26" s="23" t="s">
        <v>160</v>
      </c>
      <c r="B26" s="24" t="s">
        <v>161</v>
      </c>
      <c r="C26" s="23" t="s">
        <v>162</v>
      </c>
      <c r="D26" s="23" t="s">
        <v>78</v>
      </c>
      <c r="E26" s="23" t="s">
        <v>81</v>
      </c>
      <c r="F26" s="23" t="s">
        <v>84</v>
      </c>
      <c r="G26" s="271" t="s">
        <v>163</v>
      </c>
      <c r="H26" s="272"/>
      <c r="I26" s="93" t="s">
        <v>92</v>
      </c>
      <c r="J26" s="92" t="s">
        <v>95</v>
      </c>
      <c r="K26" s="23" t="s">
        <v>110</v>
      </c>
      <c r="L26" s="130" t="s">
        <v>113</v>
      </c>
      <c r="M26" s="23" t="s">
        <v>116</v>
      </c>
      <c r="N26" s="23" t="s">
        <v>119</v>
      </c>
      <c r="O26" s="23" t="s">
        <v>122</v>
      </c>
      <c r="P26" s="23" t="s">
        <v>125</v>
      </c>
      <c r="Q26" s="271" t="s">
        <v>163</v>
      </c>
      <c r="R26" s="273"/>
      <c r="S26" s="1"/>
      <c r="T26" s="55" t="s">
        <v>102</v>
      </c>
      <c r="U26" s="98" t="s">
        <v>99</v>
      </c>
      <c r="V26" s="132" t="s">
        <v>105</v>
      </c>
      <c r="Y26" s="162" t="s">
        <v>207</v>
      </c>
      <c r="Z26" s="278" t="s">
        <v>208</v>
      </c>
      <c r="AA26" s="279"/>
      <c r="AB26" s="279"/>
      <c r="AC26" s="280"/>
      <c r="AD26" s="142" t="s">
        <v>84</v>
      </c>
      <c r="AE26" s="143">
        <f>IF($AF$5=94,F$12+F$23+F$34+F$45+F$56,0)</f>
        <v>0</v>
      </c>
      <c r="AF26" s="144">
        <f>AE26</f>
        <v>0</v>
      </c>
      <c r="AI26" s="35"/>
      <c r="AJ26" s="34"/>
      <c r="AK26" s="32"/>
      <c r="AL26" s="32"/>
      <c r="AM26" s="32"/>
      <c r="AN26" s="34"/>
      <c r="AO26" s="133"/>
    </row>
    <row r="27" spans="1:41" ht="15">
      <c r="A27" s="22" t="s">
        <v>166</v>
      </c>
      <c r="B27" s="25">
        <f>IF(B22&lt;&gt;0,IF(SUM(B22+1)&gt;$AE$7,0, SUM(B22+1)),0)</f>
        <v>46278</v>
      </c>
      <c r="C27" s="26"/>
      <c r="D27" s="48"/>
      <c r="E27" s="48"/>
      <c r="F27" s="48"/>
      <c r="G27" s="48"/>
      <c r="H27" s="48"/>
      <c r="I27" s="91"/>
      <c r="J27" s="51"/>
      <c r="K27" s="48"/>
      <c r="L27" s="48"/>
      <c r="M27" s="48"/>
      <c r="N27" s="48"/>
      <c r="O27" s="48"/>
      <c r="P27" s="48"/>
      <c r="Q27" s="48"/>
      <c r="R27" s="50"/>
      <c r="T27" s="56"/>
      <c r="U27" s="99"/>
      <c r="V27" s="97"/>
      <c r="Y27" s="163" t="s">
        <v>209</v>
      </c>
      <c r="Z27" s="292" t="s">
        <v>210</v>
      </c>
      <c r="AA27" s="293"/>
      <c r="AB27" s="293"/>
      <c r="AC27" s="294"/>
      <c r="AD27" s="146" t="s">
        <v>84</v>
      </c>
      <c r="AE27" s="147">
        <f>IF($AF$5=2,F$12+F$23+F$34+F$45+F$56,0)</f>
        <v>0</v>
      </c>
      <c r="AF27" s="148">
        <f>AE27</f>
        <v>0</v>
      </c>
      <c r="AI27" s="35"/>
      <c r="AJ27" s="23" t="s">
        <v>205</v>
      </c>
      <c r="AK27" s="271" t="s">
        <v>159</v>
      </c>
      <c r="AL27" s="291"/>
      <c r="AM27" s="291"/>
      <c r="AN27" s="273"/>
      <c r="AO27" s="133"/>
    </row>
    <row r="28" spans="1:41" ht="15">
      <c r="A28" s="22" t="s">
        <v>167</v>
      </c>
      <c r="B28" s="25">
        <f t="shared" ref="B28:B33" si="13">IF(B27&lt;&gt;0,IF(SUM(B27+1)&gt;$AE$7,0, SUM(B27+1)),0)</f>
        <v>46279</v>
      </c>
      <c r="C28" s="26"/>
      <c r="D28" s="48"/>
      <c r="E28" s="48"/>
      <c r="F28" s="48"/>
      <c r="G28" s="48"/>
      <c r="H28" s="48"/>
      <c r="I28" s="91"/>
      <c r="J28" s="51"/>
      <c r="K28" s="48"/>
      <c r="L28" s="48"/>
      <c r="M28" s="48"/>
      <c r="N28" s="48"/>
      <c r="O28" s="48"/>
      <c r="P28" s="48"/>
      <c r="Q28" s="48"/>
      <c r="R28" s="50"/>
      <c r="T28" s="56"/>
      <c r="U28" s="99"/>
      <c r="V28" s="97"/>
      <c r="Y28" s="163" t="s">
        <v>211</v>
      </c>
      <c r="Z28" s="292" t="s">
        <v>212</v>
      </c>
      <c r="AA28" s="293"/>
      <c r="AB28" s="293"/>
      <c r="AC28" s="294"/>
      <c r="AD28" s="146" t="s">
        <v>84</v>
      </c>
      <c r="AE28" s="147">
        <f>IF($AF$5=3,F$12+F$23+F$34+F$45+F$56,0)</f>
        <v>0</v>
      </c>
      <c r="AF28" s="148">
        <f>AE28</f>
        <v>0</v>
      </c>
      <c r="AI28" s="35"/>
      <c r="AJ28" s="23" t="s">
        <v>160</v>
      </c>
      <c r="AK28" s="23" t="s">
        <v>164</v>
      </c>
      <c r="AL28" s="23" t="s">
        <v>165</v>
      </c>
      <c r="AM28" s="23" t="s">
        <v>102</v>
      </c>
      <c r="AN28" s="23" t="s">
        <v>81</v>
      </c>
      <c r="AO28" s="133"/>
    </row>
    <row r="29" spans="1:41" ht="15">
      <c r="A29" s="22" t="s">
        <v>171</v>
      </c>
      <c r="B29" s="25">
        <f t="shared" si="13"/>
        <v>46280</v>
      </c>
      <c r="C29" s="26"/>
      <c r="D29" s="48"/>
      <c r="E29" s="48"/>
      <c r="F29" s="48"/>
      <c r="G29" s="48"/>
      <c r="H29" s="48"/>
      <c r="I29" s="91"/>
      <c r="J29" s="51"/>
      <c r="K29" s="48"/>
      <c r="L29" s="48"/>
      <c r="M29" s="48"/>
      <c r="N29" s="48"/>
      <c r="O29" s="48"/>
      <c r="P29" s="48"/>
      <c r="Q29" s="48"/>
      <c r="R29" s="50"/>
      <c r="T29" s="56"/>
      <c r="U29" s="99"/>
      <c r="V29" s="97"/>
      <c r="Y29" s="163" t="s">
        <v>213</v>
      </c>
      <c r="Z29" s="292" t="s">
        <v>214</v>
      </c>
      <c r="AA29" s="293"/>
      <c r="AB29" s="293"/>
      <c r="AC29" s="294"/>
      <c r="AD29" s="146" t="s">
        <v>5</v>
      </c>
      <c r="AE29" s="147">
        <f>SUMIFS(G:G,H:H,"CB 1.5",B:B,"&lt;&gt;0")*1.5</f>
        <v>0</v>
      </c>
      <c r="AF29" s="148">
        <f>AE29/1.5</f>
        <v>0</v>
      </c>
      <c r="AI29" s="35"/>
      <c r="AJ29" s="22" t="s">
        <v>166</v>
      </c>
      <c r="AK29" s="27">
        <f t="shared" ref="AK29:AK35" si="14">I27</f>
        <v>0</v>
      </c>
      <c r="AL29" s="27">
        <f t="shared" ref="AL29:AL35" si="15">K27</f>
        <v>0</v>
      </c>
      <c r="AM29" s="27">
        <f t="shared" ref="AM29:AM35" si="16">IF($U$12&gt;0,T27,0)</f>
        <v>0</v>
      </c>
      <c r="AN29" s="27">
        <f t="shared" ref="AN29:AN35" si="17">IF(E27&gt;8,8,E27)</f>
        <v>0</v>
      </c>
      <c r="AO29" s="133"/>
    </row>
    <row r="30" spans="1:41" ht="15.75" thickBot="1">
      <c r="A30" s="22" t="s">
        <v>172</v>
      </c>
      <c r="B30" s="25">
        <f t="shared" si="13"/>
        <v>46281</v>
      </c>
      <c r="C30" s="26"/>
      <c r="D30" s="48"/>
      <c r="E30" s="48"/>
      <c r="F30" s="48"/>
      <c r="G30" s="48"/>
      <c r="H30" s="48"/>
      <c r="I30" s="91"/>
      <c r="J30" s="51"/>
      <c r="K30" s="48"/>
      <c r="L30" s="48"/>
      <c r="M30" s="48"/>
      <c r="N30" s="48"/>
      <c r="O30" s="48"/>
      <c r="P30" s="48"/>
      <c r="Q30" s="48"/>
      <c r="R30" s="50"/>
      <c r="T30" s="56"/>
      <c r="U30" s="99"/>
      <c r="V30" s="97"/>
      <c r="Y30" s="164" t="s">
        <v>215</v>
      </c>
      <c r="Z30" s="260" t="s">
        <v>216</v>
      </c>
      <c r="AA30" s="261"/>
      <c r="AB30" s="261"/>
      <c r="AC30" s="262"/>
      <c r="AD30" s="150" t="s">
        <v>9</v>
      </c>
      <c r="AE30" s="151">
        <f>SUMIFS(G:G,H:H,"CB 1.0",B:B,"&lt;&gt;0")</f>
        <v>0</v>
      </c>
      <c r="AF30" s="152">
        <f>AE30</f>
        <v>0</v>
      </c>
      <c r="AI30" s="35"/>
      <c r="AJ30" s="22" t="s">
        <v>167</v>
      </c>
      <c r="AK30" s="27">
        <f t="shared" si="14"/>
        <v>0</v>
      </c>
      <c r="AL30" s="27">
        <f t="shared" si="15"/>
        <v>0</v>
      </c>
      <c r="AM30" s="27">
        <f t="shared" si="16"/>
        <v>0</v>
      </c>
      <c r="AN30" s="27">
        <f t="shared" si="17"/>
        <v>0</v>
      </c>
      <c r="AO30" s="133"/>
    </row>
    <row r="31" spans="1:41" ht="15.75" thickTop="1">
      <c r="A31" s="22" t="s">
        <v>173</v>
      </c>
      <c r="B31" s="25">
        <f t="shared" si="13"/>
        <v>46282</v>
      </c>
      <c r="C31" s="26"/>
      <c r="D31" s="48"/>
      <c r="E31" s="48"/>
      <c r="F31" s="48"/>
      <c r="G31" s="48"/>
      <c r="H31" s="48"/>
      <c r="I31" s="91"/>
      <c r="J31" s="51"/>
      <c r="K31" s="48"/>
      <c r="L31" s="48"/>
      <c r="M31" s="48"/>
      <c r="N31" s="48"/>
      <c r="O31" s="48"/>
      <c r="P31" s="48"/>
      <c r="Q31" s="48"/>
      <c r="R31" s="50"/>
      <c r="T31" s="56"/>
      <c r="U31" s="99"/>
      <c r="V31" s="97"/>
      <c r="Y31" s="165" t="s">
        <v>217</v>
      </c>
      <c r="Z31" s="278" t="s">
        <v>218</v>
      </c>
      <c r="AA31" s="279"/>
      <c r="AB31" s="279"/>
      <c r="AC31" s="280"/>
      <c r="AD31" s="142" t="s">
        <v>219</v>
      </c>
      <c r="AE31" s="143">
        <f>IF(SUM(C12,D12,E12)&lt;=(40),J12)+
IF(SUM(C23,D23,E23)&lt;=40,J23)+
IF(SUM(C34,D34,E34)&lt;=40,J34)+
IF(SUM(C45,D45,E45)&lt;=40,J45)+
IF(SUM(C56,D56,E56)&lt;=40,J56)</f>
        <v>0</v>
      </c>
      <c r="AF31" s="144">
        <f>AE31</f>
        <v>0</v>
      </c>
      <c r="AI31" s="35"/>
      <c r="AJ31" s="22" t="s">
        <v>171</v>
      </c>
      <c r="AK31" s="27">
        <f t="shared" si="14"/>
        <v>0</v>
      </c>
      <c r="AL31" s="27">
        <f t="shared" si="15"/>
        <v>0</v>
      </c>
      <c r="AM31" s="27">
        <f t="shared" si="16"/>
        <v>0</v>
      </c>
      <c r="AN31" s="27">
        <f t="shared" si="17"/>
        <v>0</v>
      </c>
      <c r="AO31" s="133"/>
    </row>
    <row r="32" spans="1:41" ht="15.75" thickBot="1">
      <c r="A32" s="22" t="s">
        <v>175</v>
      </c>
      <c r="B32" s="25">
        <f t="shared" si="13"/>
        <v>46283</v>
      </c>
      <c r="C32" s="26"/>
      <c r="D32" s="48"/>
      <c r="E32" s="48"/>
      <c r="F32" s="48"/>
      <c r="G32" s="48"/>
      <c r="H32" s="48"/>
      <c r="I32" s="91"/>
      <c r="J32" s="51"/>
      <c r="K32" s="48"/>
      <c r="L32" s="48"/>
      <c r="M32" s="48"/>
      <c r="N32" s="48"/>
      <c r="O32" s="48"/>
      <c r="P32" s="48"/>
      <c r="Q32" s="48"/>
      <c r="R32" s="50"/>
      <c r="T32" s="56"/>
      <c r="U32" s="99"/>
      <c r="V32" s="97"/>
      <c r="Y32" s="166" t="s">
        <v>220</v>
      </c>
      <c r="Z32" s="260" t="s">
        <v>221</v>
      </c>
      <c r="AA32" s="261"/>
      <c r="AB32" s="261"/>
      <c r="AC32" s="262"/>
      <c r="AD32" s="167" t="s">
        <v>219</v>
      </c>
      <c r="AE32" s="151">
        <f>IF($C$12+$D$12+$E$12&gt;40,(J12)*1.5,0)+
IF($C$23+$D$23+$E$23&gt;40,(J23)*1.5,0)+
IF($C$34+$D$34+$E$34&gt;40,(J34)*1.5,0)+
IF($C$45+$D$45+$E$45&gt;40,(J45)*1.5,0)+
IF($C$56+$D$56+$E$56&gt;40,(J56)*1.5,0)</f>
        <v>0</v>
      </c>
      <c r="AF32" s="152">
        <f>AE32/1.5</f>
        <v>0</v>
      </c>
      <c r="AI32" s="35"/>
      <c r="AJ32" s="22" t="s">
        <v>172</v>
      </c>
      <c r="AK32" s="27">
        <f t="shared" si="14"/>
        <v>0</v>
      </c>
      <c r="AL32" s="27">
        <f t="shared" si="15"/>
        <v>0</v>
      </c>
      <c r="AM32" s="27">
        <f t="shared" si="16"/>
        <v>0</v>
      </c>
      <c r="AN32" s="27">
        <f t="shared" si="17"/>
        <v>0</v>
      </c>
      <c r="AO32" s="133"/>
    </row>
    <row r="33" spans="1:41" ht="15.75" thickTop="1">
      <c r="A33" s="22" t="s">
        <v>178</v>
      </c>
      <c r="B33" s="25">
        <f t="shared" si="13"/>
        <v>46284</v>
      </c>
      <c r="C33" s="26"/>
      <c r="D33" s="48"/>
      <c r="E33" s="48"/>
      <c r="F33" s="48"/>
      <c r="G33" s="48"/>
      <c r="H33" s="48"/>
      <c r="I33" s="91"/>
      <c r="J33" s="51"/>
      <c r="K33" s="48"/>
      <c r="L33" s="48"/>
      <c r="M33" s="48"/>
      <c r="N33" s="48"/>
      <c r="O33" s="48"/>
      <c r="P33" s="48"/>
      <c r="Q33" s="48"/>
      <c r="R33" s="50"/>
      <c r="T33" s="56"/>
      <c r="U33" s="99"/>
      <c r="V33" s="97"/>
      <c r="Y33" s="141">
        <v>167</v>
      </c>
      <c r="Z33" s="278" t="s">
        <v>12</v>
      </c>
      <c r="AA33" s="279"/>
      <c r="AB33" s="279"/>
      <c r="AC33" s="280"/>
      <c r="AD33" s="142" t="s">
        <v>11</v>
      </c>
      <c r="AE33" s="143">
        <f>SUMIFS(Q:Q,R:R,"M",B:B,"&lt;&gt;0")</f>
        <v>0</v>
      </c>
      <c r="AF33" s="144">
        <f t="shared" ref="AF33:AF48" si="18">AE33</f>
        <v>0</v>
      </c>
      <c r="AI33" s="35"/>
      <c r="AJ33" s="22" t="s">
        <v>173</v>
      </c>
      <c r="AK33" s="27">
        <f t="shared" si="14"/>
        <v>0</v>
      </c>
      <c r="AL33" s="27">
        <f t="shared" si="15"/>
        <v>0</v>
      </c>
      <c r="AM33" s="27">
        <f t="shared" si="16"/>
        <v>0</v>
      </c>
      <c r="AN33" s="27">
        <f t="shared" si="17"/>
        <v>0</v>
      </c>
      <c r="AO33" s="133"/>
    </row>
    <row r="34" spans="1:41" ht="15">
      <c r="A34" s="30" t="s">
        <v>181</v>
      </c>
      <c r="B34" s="21"/>
      <c r="C34" s="29">
        <f>SUMIF($B27:$B33,"&lt;&gt;0",C27:C33)</f>
        <v>0</v>
      </c>
      <c r="D34" s="29">
        <f t="shared" ref="D34:Q34" si="19">SUMIF($B27:$B33,"&lt;&gt;0",D27:D33)</f>
        <v>0</v>
      </c>
      <c r="E34" s="29">
        <f t="shared" si="19"/>
        <v>0</v>
      </c>
      <c r="F34" s="29">
        <f t="shared" si="19"/>
        <v>0</v>
      </c>
      <c r="G34" s="29"/>
      <c r="H34" s="29"/>
      <c r="I34" s="47">
        <f t="shared" si="19"/>
        <v>0</v>
      </c>
      <c r="J34" s="47">
        <f t="shared" si="19"/>
        <v>0</v>
      </c>
      <c r="K34" s="29">
        <f t="shared" si="19"/>
        <v>0</v>
      </c>
      <c r="L34" s="29">
        <f t="shared" si="19"/>
        <v>0</v>
      </c>
      <c r="M34" s="29">
        <f t="shared" si="19"/>
        <v>0</v>
      </c>
      <c r="N34" s="29">
        <f t="shared" si="19"/>
        <v>0</v>
      </c>
      <c r="O34" s="29">
        <f t="shared" si="19"/>
        <v>0</v>
      </c>
      <c r="P34" s="29">
        <f t="shared" si="19"/>
        <v>0</v>
      </c>
      <c r="Q34" s="29">
        <f t="shared" si="19"/>
        <v>0</v>
      </c>
      <c r="R34" s="29"/>
      <c r="T34" s="57">
        <f>SUMIF($B27:$B33,"&lt;&gt;0",T27:T33)</f>
        <v>0</v>
      </c>
      <c r="U34" s="100">
        <f>SUMIF($B27:$B33,"&lt;&gt;0",U27:U33)</f>
        <v>0</v>
      </c>
      <c r="V34" s="100">
        <f>SUMIF($B27:$B33,"&lt;&gt;0",V27:V33)</f>
        <v>0</v>
      </c>
      <c r="Y34" s="145">
        <v>170</v>
      </c>
      <c r="Z34" s="292" t="s">
        <v>222</v>
      </c>
      <c r="AA34" s="293"/>
      <c r="AB34" s="293"/>
      <c r="AC34" s="294"/>
      <c r="AD34" s="146" t="s">
        <v>113</v>
      </c>
      <c r="AE34" s="147">
        <f>SUM(L12,L23,L34,L45,L56)</f>
        <v>0</v>
      </c>
      <c r="AF34" s="148">
        <f t="shared" si="18"/>
        <v>0</v>
      </c>
      <c r="AI34" s="35"/>
      <c r="AJ34" s="22" t="s">
        <v>175</v>
      </c>
      <c r="AK34" s="27">
        <f t="shared" si="14"/>
        <v>0</v>
      </c>
      <c r="AL34" s="27">
        <f t="shared" si="15"/>
        <v>0</v>
      </c>
      <c r="AM34" s="27">
        <f t="shared" si="16"/>
        <v>0</v>
      </c>
      <c r="AN34" s="27">
        <f t="shared" si="17"/>
        <v>0</v>
      </c>
      <c r="AO34" s="133"/>
    </row>
    <row r="35" spans="1:41" ht="15.75" thickBot="1">
      <c r="Y35" s="145">
        <v>180</v>
      </c>
      <c r="Z35" s="292" t="s">
        <v>223</v>
      </c>
      <c r="AA35" s="293"/>
      <c r="AB35" s="293"/>
      <c r="AC35" s="294"/>
      <c r="AD35" s="146" t="s">
        <v>116</v>
      </c>
      <c r="AE35" s="147">
        <f>SUM(M12,M23,M34,M45,M56)</f>
        <v>0</v>
      </c>
      <c r="AF35" s="148">
        <f t="shared" si="18"/>
        <v>0</v>
      </c>
      <c r="AI35" s="35"/>
      <c r="AJ35" s="22" t="s">
        <v>178</v>
      </c>
      <c r="AK35" s="27">
        <f t="shared" si="14"/>
        <v>0</v>
      </c>
      <c r="AL35" s="27">
        <f t="shared" si="15"/>
        <v>0</v>
      </c>
      <c r="AM35" s="27">
        <f t="shared" si="16"/>
        <v>0</v>
      </c>
      <c r="AN35" s="27">
        <f t="shared" si="17"/>
        <v>0</v>
      </c>
      <c r="AO35" s="133"/>
    </row>
    <row r="36" spans="1:41" ht="15.75" thickTop="1">
      <c r="A36" s="282" t="s">
        <v>224</v>
      </c>
      <c r="B36" s="282"/>
      <c r="C36" s="283" t="s">
        <v>157</v>
      </c>
      <c r="D36" s="284"/>
      <c r="E36" s="284"/>
      <c r="F36" s="284"/>
      <c r="G36" s="284"/>
      <c r="H36" s="285"/>
      <c r="I36" s="286" t="s">
        <v>158</v>
      </c>
      <c r="J36" s="287"/>
      <c r="K36" s="288" t="s">
        <v>109</v>
      </c>
      <c r="L36" s="289"/>
      <c r="M36" s="289"/>
      <c r="N36" s="289"/>
      <c r="O36" s="289"/>
      <c r="P36" s="289"/>
      <c r="Q36" s="289"/>
      <c r="R36" s="290"/>
      <c r="T36" s="268" t="s">
        <v>98</v>
      </c>
      <c r="U36" s="269"/>
      <c r="V36" s="270"/>
      <c r="Y36" s="168">
        <v>181</v>
      </c>
      <c r="Z36" s="292" t="s">
        <v>225</v>
      </c>
      <c r="AA36" s="293"/>
      <c r="AB36" s="293"/>
      <c r="AC36" s="294"/>
      <c r="AD36" s="169" t="s">
        <v>23</v>
      </c>
      <c r="AE36" s="147">
        <f>SUMIFS(Q:Q,R:R,"P181",B:B,"&lt;&gt;0")</f>
        <v>0</v>
      </c>
      <c r="AF36" s="148">
        <f t="shared" ref="AF36:AF41" si="20">AE36</f>
        <v>0</v>
      </c>
      <c r="AI36" s="35"/>
      <c r="AJ36" s="22" t="s">
        <v>181</v>
      </c>
      <c r="AK36" s="94">
        <f>SUM(AK29:AK35)</f>
        <v>0</v>
      </c>
      <c r="AL36" s="94">
        <f t="shared" ref="AL36:AN36" si="21">SUM(AL29:AL35)</f>
        <v>0</v>
      </c>
      <c r="AM36" s="94">
        <f t="shared" si="21"/>
        <v>0</v>
      </c>
      <c r="AN36" s="94">
        <f t="shared" si="21"/>
        <v>0</v>
      </c>
      <c r="AO36" s="133"/>
    </row>
    <row r="37" spans="1:41" ht="15">
      <c r="A37" s="23" t="s">
        <v>160</v>
      </c>
      <c r="B37" s="24" t="s">
        <v>161</v>
      </c>
      <c r="C37" s="23" t="s">
        <v>162</v>
      </c>
      <c r="D37" s="23" t="s">
        <v>78</v>
      </c>
      <c r="E37" s="23" t="s">
        <v>81</v>
      </c>
      <c r="F37" s="23" t="s">
        <v>84</v>
      </c>
      <c r="G37" s="271" t="s">
        <v>163</v>
      </c>
      <c r="H37" s="272"/>
      <c r="I37" s="93" t="s">
        <v>92</v>
      </c>
      <c r="J37" s="92" t="s">
        <v>95</v>
      </c>
      <c r="K37" s="23" t="s">
        <v>110</v>
      </c>
      <c r="L37" s="130" t="s">
        <v>113</v>
      </c>
      <c r="M37" s="23" t="s">
        <v>116</v>
      </c>
      <c r="N37" s="23" t="s">
        <v>119</v>
      </c>
      <c r="O37" s="23" t="s">
        <v>122</v>
      </c>
      <c r="P37" s="23" t="s">
        <v>125</v>
      </c>
      <c r="Q37" s="271" t="s">
        <v>163</v>
      </c>
      <c r="R37" s="273"/>
      <c r="S37" s="1"/>
      <c r="T37" s="55" t="s">
        <v>102</v>
      </c>
      <c r="U37" s="98" t="s">
        <v>99</v>
      </c>
      <c r="V37" s="132" t="s">
        <v>105</v>
      </c>
      <c r="Y37" s="168">
        <v>182</v>
      </c>
      <c r="Z37" s="292" t="s">
        <v>226</v>
      </c>
      <c r="AA37" s="293"/>
      <c r="AB37" s="293"/>
      <c r="AC37" s="294"/>
      <c r="AD37" s="169" t="s">
        <v>25</v>
      </c>
      <c r="AE37" s="147">
        <f>SUMIFS(Q:Q,R:R,"P182",B:B,"&lt;&gt;0")</f>
        <v>0</v>
      </c>
      <c r="AF37" s="148">
        <f t="shared" si="20"/>
        <v>0</v>
      </c>
      <c r="AI37" s="35"/>
      <c r="AJ37" s="34"/>
      <c r="AK37" s="34"/>
      <c r="AL37" s="34"/>
      <c r="AM37" s="34"/>
      <c r="AN37" s="34"/>
      <c r="AO37" s="133"/>
    </row>
    <row r="38" spans="1:41" ht="15.75" thickBot="1">
      <c r="A38" s="22" t="s">
        <v>166</v>
      </c>
      <c r="B38" s="25">
        <f>IF(B33&lt;&gt;0,IF(SUM(B33+1)&gt;$AE$7,0, SUM(B33+1)),0)</f>
        <v>46285</v>
      </c>
      <c r="C38" s="26"/>
      <c r="D38" s="48"/>
      <c r="E38" s="48"/>
      <c r="F38" s="48"/>
      <c r="G38" s="48"/>
      <c r="H38" s="48"/>
      <c r="I38" s="91"/>
      <c r="J38" s="51"/>
      <c r="K38" s="48"/>
      <c r="L38" s="48"/>
      <c r="M38" s="48"/>
      <c r="N38" s="48"/>
      <c r="O38" s="48"/>
      <c r="P38" s="48"/>
      <c r="Q38" s="48"/>
      <c r="R38" s="50"/>
      <c r="T38" s="56"/>
      <c r="U38" s="99"/>
      <c r="V38" s="97"/>
      <c r="Y38" s="170">
        <v>183</v>
      </c>
      <c r="Z38" s="260" t="s">
        <v>244</v>
      </c>
      <c r="AA38" s="261"/>
      <c r="AB38" s="261"/>
      <c r="AC38" s="262"/>
      <c r="AD38" s="167" t="s">
        <v>243</v>
      </c>
      <c r="AE38" s="151">
        <f>SUMIFS(Q:Q,R:R,"B183",B:B,"&lt;&gt;0")</f>
        <v>0</v>
      </c>
      <c r="AF38" s="152">
        <f t="shared" si="20"/>
        <v>0</v>
      </c>
      <c r="AI38" s="35"/>
      <c r="AJ38" s="34"/>
      <c r="AK38" s="32"/>
      <c r="AL38" s="32"/>
      <c r="AM38" s="32"/>
      <c r="AN38" s="34"/>
      <c r="AO38" s="133"/>
    </row>
    <row r="39" spans="1:41" ht="15.75" thickTop="1">
      <c r="A39" s="22" t="s">
        <v>167</v>
      </c>
      <c r="B39" s="25">
        <f t="shared" ref="B39:B44" si="22">IF(B38&lt;&gt;0,IF(SUM(B38+1)&gt;$AE$7,0, SUM(B38+1)),0)</f>
        <v>46286</v>
      </c>
      <c r="C39" s="26"/>
      <c r="D39" s="48"/>
      <c r="E39" s="48"/>
      <c r="F39" s="48"/>
      <c r="G39" s="48"/>
      <c r="H39" s="48"/>
      <c r="I39" s="91"/>
      <c r="J39" s="51"/>
      <c r="K39" s="48"/>
      <c r="L39" s="48"/>
      <c r="M39" s="48"/>
      <c r="N39" s="48"/>
      <c r="O39" s="48"/>
      <c r="P39" s="48"/>
      <c r="Q39" s="48"/>
      <c r="R39" s="50"/>
      <c r="T39" s="56"/>
      <c r="U39" s="99"/>
      <c r="V39" s="97"/>
      <c r="Y39" s="171">
        <v>185</v>
      </c>
      <c r="Z39" s="278" t="s">
        <v>100</v>
      </c>
      <c r="AA39" s="279"/>
      <c r="AB39" s="279"/>
      <c r="AC39" s="280"/>
      <c r="AD39" s="172" t="s">
        <v>99</v>
      </c>
      <c r="AE39" s="143">
        <f>SUM(U12+U23+U34+U45+U56)</f>
        <v>0</v>
      </c>
      <c r="AF39" s="144">
        <f t="shared" si="20"/>
        <v>0</v>
      </c>
      <c r="AI39" s="35"/>
      <c r="AJ39" s="23" t="s">
        <v>224</v>
      </c>
      <c r="AK39" s="271" t="s">
        <v>159</v>
      </c>
      <c r="AL39" s="291"/>
      <c r="AM39" s="291"/>
      <c r="AN39" s="273"/>
      <c r="AO39" s="133"/>
    </row>
    <row r="40" spans="1:41" ht="15.75" thickBot="1">
      <c r="A40" s="22" t="s">
        <v>171</v>
      </c>
      <c r="B40" s="25">
        <f t="shared" si="22"/>
        <v>46287</v>
      </c>
      <c r="C40" s="26"/>
      <c r="D40" s="48"/>
      <c r="E40" s="48"/>
      <c r="F40" s="48"/>
      <c r="G40" s="48"/>
      <c r="H40" s="48"/>
      <c r="I40" s="91"/>
      <c r="J40" s="51"/>
      <c r="K40" s="48"/>
      <c r="L40" s="48"/>
      <c r="M40" s="48"/>
      <c r="N40" s="48"/>
      <c r="O40" s="48"/>
      <c r="P40" s="48"/>
      <c r="Q40" s="48"/>
      <c r="R40" s="50"/>
      <c r="T40" s="56"/>
      <c r="U40" s="99"/>
      <c r="V40" s="97"/>
      <c r="Y40" s="170">
        <v>186</v>
      </c>
      <c r="Z40" s="260" t="s">
        <v>103</v>
      </c>
      <c r="AA40" s="261"/>
      <c r="AB40" s="261"/>
      <c r="AC40" s="262"/>
      <c r="AD40" s="167" t="s">
        <v>102</v>
      </c>
      <c r="AE40" s="151">
        <f>SUM(T12+T23+T34+T45+T56)</f>
        <v>0</v>
      </c>
      <c r="AF40" s="152">
        <f t="shared" si="20"/>
        <v>0</v>
      </c>
      <c r="AI40" s="35"/>
      <c r="AJ40" s="23" t="s">
        <v>160</v>
      </c>
      <c r="AK40" s="23" t="s">
        <v>164</v>
      </c>
      <c r="AL40" s="23" t="s">
        <v>165</v>
      </c>
      <c r="AM40" s="23" t="s">
        <v>102</v>
      </c>
      <c r="AN40" s="23" t="s">
        <v>81</v>
      </c>
      <c r="AO40" s="133"/>
    </row>
    <row r="41" spans="1:41" ht="15.75" thickTop="1">
      <c r="A41" s="22" t="s">
        <v>172</v>
      </c>
      <c r="B41" s="25">
        <f t="shared" si="22"/>
        <v>46288</v>
      </c>
      <c r="C41" s="26"/>
      <c r="D41" s="48"/>
      <c r="E41" s="48"/>
      <c r="F41" s="48"/>
      <c r="G41" s="48"/>
      <c r="H41" s="48"/>
      <c r="I41" s="91"/>
      <c r="J41" s="51"/>
      <c r="K41" s="48"/>
      <c r="L41" s="48"/>
      <c r="M41" s="48"/>
      <c r="N41" s="48"/>
      <c r="O41" s="48"/>
      <c r="P41" s="48"/>
      <c r="Q41" s="48"/>
      <c r="R41" s="50"/>
      <c r="T41" s="56"/>
      <c r="U41" s="99"/>
      <c r="V41" s="97"/>
      <c r="Y41" s="171">
        <v>194</v>
      </c>
      <c r="Z41" s="278" t="s">
        <v>227</v>
      </c>
      <c r="AA41" s="279"/>
      <c r="AB41" s="279"/>
      <c r="AC41" s="280"/>
      <c r="AD41" s="172" t="s">
        <v>17</v>
      </c>
      <c r="AE41" s="143">
        <f>SUMIFS(Q:Q,R:R,"SALB",B:B,"&lt;&gt;0")</f>
        <v>0</v>
      </c>
      <c r="AF41" s="144">
        <f t="shared" si="20"/>
        <v>0</v>
      </c>
      <c r="AI41" s="35"/>
      <c r="AJ41" s="22" t="s">
        <v>166</v>
      </c>
      <c r="AK41" s="27">
        <f t="shared" ref="AK41:AK47" si="23">I38</f>
        <v>0</v>
      </c>
      <c r="AL41" s="27">
        <f t="shared" ref="AL41:AL47" si="24">K38</f>
        <v>0</v>
      </c>
      <c r="AM41" s="27">
        <f t="shared" ref="AM41:AM47" si="25">IF($U$12&gt;0,T38,0)</f>
        <v>0</v>
      </c>
      <c r="AN41" s="27">
        <f t="shared" ref="AN41:AN47" si="26">IF(E38&gt;8,8,E38)</f>
        <v>0</v>
      </c>
      <c r="AO41" s="133"/>
    </row>
    <row r="42" spans="1:41" ht="15">
      <c r="A42" s="22" t="s">
        <v>173</v>
      </c>
      <c r="B42" s="25">
        <f t="shared" si="22"/>
        <v>46289</v>
      </c>
      <c r="C42" s="26"/>
      <c r="D42" s="48"/>
      <c r="E42" s="48"/>
      <c r="F42" s="48"/>
      <c r="G42" s="48"/>
      <c r="H42" s="48"/>
      <c r="I42" s="91"/>
      <c r="J42" s="51"/>
      <c r="K42" s="48"/>
      <c r="L42" s="48"/>
      <c r="M42" s="48"/>
      <c r="N42" s="48"/>
      <c r="O42" s="48"/>
      <c r="P42" s="48"/>
      <c r="Q42" s="48"/>
      <c r="R42" s="50"/>
      <c r="T42" s="56"/>
      <c r="U42" s="99"/>
      <c r="V42" s="97"/>
      <c r="Y42" s="145">
        <v>195</v>
      </c>
      <c r="Z42" s="292" t="s">
        <v>123</v>
      </c>
      <c r="AA42" s="293"/>
      <c r="AB42" s="293"/>
      <c r="AC42" s="294"/>
      <c r="AD42" s="169" t="s">
        <v>122</v>
      </c>
      <c r="AE42" s="147">
        <f>SUM(O12,O23,O34,O45,O56)</f>
        <v>0</v>
      </c>
      <c r="AF42" s="148">
        <f t="shared" si="18"/>
        <v>0</v>
      </c>
      <c r="AI42" s="35"/>
      <c r="AJ42" s="22" t="s">
        <v>167</v>
      </c>
      <c r="AK42" s="27">
        <f t="shared" si="23"/>
        <v>0</v>
      </c>
      <c r="AL42" s="27">
        <f t="shared" si="24"/>
        <v>0</v>
      </c>
      <c r="AM42" s="27">
        <f t="shared" si="25"/>
        <v>0</v>
      </c>
      <c r="AN42" s="27">
        <f t="shared" si="26"/>
        <v>0</v>
      </c>
      <c r="AO42" s="133"/>
    </row>
    <row r="43" spans="1:41" ht="15">
      <c r="A43" s="22" t="s">
        <v>175</v>
      </c>
      <c r="B43" s="25">
        <f t="shared" si="22"/>
        <v>46290</v>
      </c>
      <c r="C43" s="26"/>
      <c r="D43" s="48"/>
      <c r="E43" s="48"/>
      <c r="F43" s="48"/>
      <c r="G43" s="48"/>
      <c r="H43" s="48"/>
      <c r="I43" s="91"/>
      <c r="J43" s="51"/>
      <c r="K43" s="48"/>
      <c r="L43" s="48"/>
      <c r="M43" s="48"/>
      <c r="N43" s="48"/>
      <c r="O43" s="48"/>
      <c r="P43" s="48"/>
      <c r="Q43" s="48"/>
      <c r="R43" s="50"/>
      <c r="T43" s="56"/>
      <c r="U43" s="99"/>
      <c r="V43" s="97"/>
      <c r="Y43" s="168">
        <v>196</v>
      </c>
      <c r="Z43" s="292" t="s">
        <v>16</v>
      </c>
      <c r="AA43" s="293"/>
      <c r="AB43" s="293"/>
      <c r="AC43" s="294"/>
      <c r="AD43" s="169" t="s">
        <v>15</v>
      </c>
      <c r="AE43" s="147">
        <f>SUMIFS(Q:Q,R:R,"AL",B:B,"&lt;&gt;0")</f>
        <v>0</v>
      </c>
      <c r="AF43" s="148">
        <f t="shared" si="18"/>
        <v>0</v>
      </c>
      <c r="AI43" s="35"/>
      <c r="AJ43" s="22" t="s">
        <v>171</v>
      </c>
      <c r="AK43" s="27">
        <f t="shared" si="23"/>
        <v>0</v>
      </c>
      <c r="AL43" s="27">
        <f t="shared" si="24"/>
        <v>0</v>
      </c>
      <c r="AM43" s="27">
        <f t="shared" si="25"/>
        <v>0</v>
      </c>
      <c r="AN43" s="27">
        <f t="shared" si="26"/>
        <v>0</v>
      </c>
      <c r="AO43" s="133"/>
    </row>
    <row r="44" spans="1:41" ht="15">
      <c r="A44" s="22" t="s">
        <v>178</v>
      </c>
      <c r="B44" s="25">
        <f t="shared" si="22"/>
        <v>46291</v>
      </c>
      <c r="C44" s="26"/>
      <c r="D44" s="48"/>
      <c r="E44" s="48"/>
      <c r="F44" s="48"/>
      <c r="G44" s="48"/>
      <c r="H44" s="48"/>
      <c r="I44" s="91"/>
      <c r="J44" s="51"/>
      <c r="K44" s="48"/>
      <c r="L44" s="48"/>
      <c r="M44" s="48"/>
      <c r="N44" s="48"/>
      <c r="O44" s="48"/>
      <c r="P44" s="48"/>
      <c r="Q44" s="48"/>
      <c r="R44" s="50"/>
      <c r="T44" s="56"/>
      <c r="U44" s="99"/>
      <c r="V44" s="97"/>
      <c r="Y44" s="168">
        <v>197</v>
      </c>
      <c r="Z44" s="292" t="s">
        <v>228</v>
      </c>
      <c r="AA44" s="293"/>
      <c r="AB44" s="293"/>
      <c r="AC44" s="294"/>
      <c r="AD44" s="169" t="s">
        <v>7</v>
      </c>
      <c r="AE44" s="147">
        <f>SUMIFS(Q:Q,R:R,"DR",B:B,"&lt;&gt;0")</f>
        <v>0</v>
      </c>
      <c r="AF44" s="148">
        <f t="shared" si="18"/>
        <v>0</v>
      </c>
      <c r="AI44" s="35"/>
      <c r="AJ44" s="22" t="s">
        <v>172</v>
      </c>
      <c r="AK44" s="27">
        <f t="shared" si="23"/>
        <v>0</v>
      </c>
      <c r="AL44" s="27">
        <f t="shared" si="24"/>
        <v>0</v>
      </c>
      <c r="AM44" s="27">
        <f t="shared" si="25"/>
        <v>0</v>
      </c>
      <c r="AN44" s="27">
        <f t="shared" si="26"/>
        <v>0</v>
      </c>
      <c r="AO44" s="133"/>
    </row>
    <row r="45" spans="1:41" ht="15">
      <c r="A45" s="30" t="s">
        <v>181</v>
      </c>
      <c r="B45" s="21"/>
      <c r="C45" s="29">
        <f>SUMIF($B38:$B44,"&lt;&gt;0",C38:C44)</f>
        <v>0</v>
      </c>
      <c r="D45" s="29">
        <f t="shared" ref="D45:Q45" si="27">SUMIF($B38:$B44,"&lt;&gt;0",D38:D44)</f>
        <v>0</v>
      </c>
      <c r="E45" s="29">
        <f t="shared" si="27"/>
        <v>0</v>
      </c>
      <c r="F45" s="29">
        <f t="shared" si="27"/>
        <v>0</v>
      </c>
      <c r="G45" s="29"/>
      <c r="H45" s="29"/>
      <c r="I45" s="47">
        <f t="shared" si="27"/>
        <v>0</v>
      </c>
      <c r="J45" s="47">
        <f t="shared" si="27"/>
        <v>0</v>
      </c>
      <c r="K45" s="29">
        <f t="shared" si="27"/>
        <v>0</v>
      </c>
      <c r="L45" s="29">
        <f t="shared" si="27"/>
        <v>0</v>
      </c>
      <c r="M45" s="29">
        <f t="shared" si="27"/>
        <v>0</v>
      </c>
      <c r="N45" s="29">
        <f t="shared" si="27"/>
        <v>0</v>
      </c>
      <c r="O45" s="29">
        <f t="shared" si="27"/>
        <v>0</v>
      </c>
      <c r="P45" s="29">
        <f t="shared" si="27"/>
        <v>0</v>
      </c>
      <c r="Q45" s="29">
        <f t="shared" si="27"/>
        <v>0</v>
      </c>
      <c r="R45" s="29"/>
      <c r="T45" s="57">
        <f>SUMIF($B38:$B44,"&lt;&gt;0",T38:T44)</f>
        <v>0</v>
      </c>
      <c r="U45" s="100">
        <f>SUMIF($B38:$B44,"&lt;&gt;0",U38:U44)</f>
        <v>0</v>
      </c>
      <c r="V45" s="100">
        <f>SUMIF($B38:$B44,"&lt;&gt;0",V38:V44)</f>
        <v>0</v>
      </c>
      <c r="Y45" s="188">
        <v>198</v>
      </c>
      <c r="Z45" s="292" t="s">
        <v>229</v>
      </c>
      <c r="AA45" s="293"/>
      <c r="AB45" s="293"/>
      <c r="AC45" s="294"/>
      <c r="AD45" s="189" t="s">
        <v>21</v>
      </c>
      <c r="AE45" s="147">
        <f>SUMIFS(Q:Q,R:R,"POBS",B:B,"&lt;&gt;0")</f>
        <v>0</v>
      </c>
      <c r="AF45" s="148">
        <f t="shared" si="18"/>
        <v>0</v>
      </c>
      <c r="AI45" s="35"/>
      <c r="AJ45" s="22" t="s">
        <v>173</v>
      </c>
      <c r="AK45" s="27">
        <f t="shared" si="23"/>
        <v>0</v>
      </c>
      <c r="AL45" s="27">
        <f t="shared" si="24"/>
        <v>0</v>
      </c>
      <c r="AM45" s="27">
        <f t="shared" si="25"/>
        <v>0</v>
      </c>
      <c r="AN45" s="27">
        <f t="shared" si="26"/>
        <v>0</v>
      </c>
      <c r="AO45" s="133"/>
    </row>
    <row r="46" spans="1:41" ht="15.75" thickBot="1">
      <c r="Y46" s="170">
        <v>199</v>
      </c>
      <c r="Z46" s="260" t="s">
        <v>230</v>
      </c>
      <c r="AA46" s="261"/>
      <c r="AB46" s="261"/>
      <c r="AC46" s="262"/>
      <c r="AD46" s="167" t="s">
        <v>119</v>
      </c>
      <c r="AE46" s="151">
        <f>SUM(N12,N23,N34,N45,N56)</f>
        <v>0</v>
      </c>
      <c r="AF46" s="152">
        <f t="shared" si="18"/>
        <v>0</v>
      </c>
      <c r="AI46" s="35"/>
      <c r="AJ46" s="22" t="s">
        <v>175</v>
      </c>
      <c r="AK46" s="27">
        <f t="shared" si="23"/>
        <v>0</v>
      </c>
      <c r="AL46" s="27">
        <f t="shared" si="24"/>
        <v>0</v>
      </c>
      <c r="AM46" s="27">
        <f t="shared" si="25"/>
        <v>0</v>
      </c>
      <c r="AN46" s="27">
        <f t="shared" si="26"/>
        <v>0</v>
      </c>
      <c r="AO46" s="133"/>
    </row>
    <row r="47" spans="1:41" ht="15.75" thickTop="1">
      <c r="A47" s="282" t="s">
        <v>234</v>
      </c>
      <c r="B47" s="282"/>
      <c r="C47" s="283" t="s">
        <v>157</v>
      </c>
      <c r="D47" s="284"/>
      <c r="E47" s="284"/>
      <c r="F47" s="284"/>
      <c r="G47" s="284"/>
      <c r="H47" s="285"/>
      <c r="I47" s="286" t="s">
        <v>158</v>
      </c>
      <c r="J47" s="287"/>
      <c r="K47" s="288" t="s">
        <v>109</v>
      </c>
      <c r="L47" s="289"/>
      <c r="M47" s="289"/>
      <c r="N47" s="289"/>
      <c r="O47" s="289"/>
      <c r="P47" s="289"/>
      <c r="Q47" s="289"/>
      <c r="R47" s="290"/>
      <c r="T47" s="268" t="s">
        <v>98</v>
      </c>
      <c r="U47" s="269"/>
      <c r="V47" s="270"/>
      <c r="Y47" s="185" t="s">
        <v>231</v>
      </c>
      <c r="Z47" s="278" t="s">
        <v>129</v>
      </c>
      <c r="AA47" s="279"/>
      <c r="AB47" s="279"/>
      <c r="AC47" s="280"/>
      <c r="AD47" s="173" t="s">
        <v>3</v>
      </c>
      <c r="AE47" s="174">
        <f>SUMIFS(Q:Q,R:R,"LW",B:B,"&lt;&gt;0")</f>
        <v>0</v>
      </c>
      <c r="AF47" s="175">
        <f t="shared" si="18"/>
        <v>0</v>
      </c>
      <c r="AI47" s="35"/>
      <c r="AJ47" s="22" t="s">
        <v>178</v>
      </c>
      <c r="AK47" s="27">
        <f t="shared" si="23"/>
        <v>0</v>
      </c>
      <c r="AL47" s="27">
        <f t="shared" si="24"/>
        <v>0</v>
      </c>
      <c r="AM47" s="27">
        <f t="shared" si="25"/>
        <v>0</v>
      </c>
      <c r="AN47" s="27">
        <f t="shared" si="26"/>
        <v>0</v>
      </c>
      <c r="AO47" s="133"/>
    </row>
    <row r="48" spans="1:41" ht="15.75" thickBot="1">
      <c r="A48" s="23" t="s">
        <v>160</v>
      </c>
      <c r="B48" s="24" t="s">
        <v>161</v>
      </c>
      <c r="C48" s="23" t="s">
        <v>162</v>
      </c>
      <c r="D48" s="23" t="s">
        <v>78</v>
      </c>
      <c r="E48" s="23" t="s">
        <v>81</v>
      </c>
      <c r="F48" s="23" t="s">
        <v>84</v>
      </c>
      <c r="G48" s="271" t="s">
        <v>163</v>
      </c>
      <c r="H48" s="272"/>
      <c r="I48" s="93" t="s">
        <v>92</v>
      </c>
      <c r="J48" s="92" t="s">
        <v>95</v>
      </c>
      <c r="K48" s="23" t="s">
        <v>110</v>
      </c>
      <c r="L48" s="130" t="s">
        <v>113</v>
      </c>
      <c r="M48" s="23" t="s">
        <v>116</v>
      </c>
      <c r="N48" s="23" t="s">
        <v>119</v>
      </c>
      <c r="O48" s="23" t="s">
        <v>122</v>
      </c>
      <c r="P48" s="23" t="s">
        <v>125</v>
      </c>
      <c r="Q48" s="271" t="s">
        <v>163</v>
      </c>
      <c r="R48" s="273"/>
      <c r="S48" s="1"/>
      <c r="T48" s="55" t="s">
        <v>102</v>
      </c>
      <c r="U48" s="98" t="s">
        <v>99</v>
      </c>
      <c r="V48" s="132" t="s">
        <v>105</v>
      </c>
      <c r="Y48" s="186" t="s">
        <v>232</v>
      </c>
      <c r="Z48" s="260" t="s">
        <v>106</v>
      </c>
      <c r="AA48" s="261"/>
      <c r="AB48" s="261"/>
      <c r="AC48" s="262"/>
      <c r="AD48" s="167" t="s">
        <v>105</v>
      </c>
      <c r="AE48" s="176">
        <f>SUM(V12+V23+V34+V45+V56)</f>
        <v>0</v>
      </c>
      <c r="AF48" s="152">
        <f t="shared" si="18"/>
        <v>0</v>
      </c>
      <c r="AI48" s="35"/>
      <c r="AJ48" s="22" t="s">
        <v>181</v>
      </c>
      <c r="AK48" s="94">
        <f>SUM(AK41:AK47)</f>
        <v>0</v>
      </c>
      <c r="AL48" s="94">
        <f t="shared" ref="AL48:AN48" si="28">SUM(AL41:AL47)</f>
        <v>0</v>
      </c>
      <c r="AM48" s="94">
        <f t="shared" si="28"/>
        <v>0</v>
      </c>
      <c r="AN48" s="94">
        <f t="shared" si="28"/>
        <v>0</v>
      </c>
      <c r="AO48" s="133"/>
    </row>
    <row r="49" spans="1:41" ht="14.25" thickTop="1" thickBot="1">
      <c r="A49" s="22" t="s">
        <v>166</v>
      </c>
      <c r="B49" s="25">
        <f>IF(B44&lt;&gt;0,IF(SUM(B44+1)&gt;$AE$7,0, SUM(B44+1)),0)</f>
        <v>46292</v>
      </c>
      <c r="C49" s="26"/>
      <c r="D49" s="48"/>
      <c r="E49" s="48"/>
      <c r="F49" s="48"/>
      <c r="G49" s="48"/>
      <c r="H49" s="48"/>
      <c r="I49" s="91"/>
      <c r="J49" s="51"/>
      <c r="K49" s="48"/>
      <c r="L49" s="48"/>
      <c r="M49" s="48"/>
      <c r="N49" s="48"/>
      <c r="O49" s="48"/>
      <c r="P49" s="48"/>
      <c r="Q49" s="48"/>
      <c r="R49" s="50"/>
      <c r="T49" s="56"/>
      <c r="U49" s="99"/>
      <c r="V49" s="97"/>
      <c r="Y49" s="5"/>
      <c r="Z49" s="263"/>
      <c r="AA49" s="263"/>
      <c r="AE49" s="90">
        <f>SUM(AE18:AE48)</f>
        <v>0</v>
      </c>
      <c r="AF49" s="44">
        <f>SUM(AF18:AF48)</f>
        <v>0</v>
      </c>
      <c r="AI49" s="35"/>
      <c r="AJ49" s="34"/>
      <c r="AK49" s="34"/>
      <c r="AL49" s="34"/>
      <c r="AM49" s="34"/>
      <c r="AN49" s="34"/>
      <c r="AO49" s="133"/>
    </row>
    <row r="50" spans="1:41" ht="13.5" thickTop="1">
      <c r="A50" s="22" t="s">
        <v>167</v>
      </c>
      <c r="B50" s="25">
        <f t="shared" ref="B50:B55" si="29">IF(B49&lt;&gt;0,IF(SUM(B49+1)&gt;$AE$7,0, SUM(B49+1)),0)</f>
        <v>46293</v>
      </c>
      <c r="C50" s="26"/>
      <c r="D50" s="48"/>
      <c r="E50" s="48"/>
      <c r="F50" s="48"/>
      <c r="G50" s="48"/>
      <c r="H50" s="48"/>
      <c r="I50" s="91"/>
      <c r="J50" s="51"/>
      <c r="K50" s="48"/>
      <c r="L50" s="48"/>
      <c r="M50" s="48"/>
      <c r="N50" s="48"/>
      <c r="O50" s="48"/>
      <c r="P50" s="48"/>
      <c r="Q50" s="48"/>
      <c r="R50" s="50"/>
      <c r="T50" s="56"/>
      <c r="U50" s="99"/>
      <c r="V50" s="97"/>
      <c r="Y50" s="264" t="s">
        <v>233</v>
      </c>
      <c r="Z50" s="264"/>
      <c r="AA50" s="264"/>
      <c r="AB50" s="264"/>
      <c r="AC50" s="264"/>
      <c r="AD50" s="264"/>
      <c r="AE50" s="264"/>
      <c r="AF50" s="264"/>
      <c r="AI50" s="35"/>
      <c r="AJ50" s="34"/>
      <c r="AK50" s="34"/>
      <c r="AL50" s="34"/>
      <c r="AM50" s="34"/>
      <c r="AN50" s="34"/>
      <c r="AO50" s="133"/>
    </row>
    <row r="51" spans="1:41" ht="13.5" thickBot="1">
      <c r="A51" s="22" t="s">
        <v>171</v>
      </c>
      <c r="B51" s="25">
        <f t="shared" si="29"/>
        <v>46294</v>
      </c>
      <c r="C51" s="26"/>
      <c r="D51" s="48"/>
      <c r="E51" s="48"/>
      <c r="F51" s="48"/>
      <c r="G51" s="48"/>
      <c r="H51" s="48"/>
      <c r="I51" s="91"/>
      <c r="J51" s="51"/>
      <c r="K51" s="48"/>
      <c r="L51" s="48"/>
      <c r="M51" s="48"/>
      <c r="N51" s="48"/>
      <c r="O51" s="48"/>
      <c r="P51" s="48"/>
      <c r="Q51" s="48"/>
      <c r="R51" s="50"/>
      <c r="T51" s="56"/>
      <c r="U51" s="99"/>
      <c r="V51" s="97"/>
      <c r="AI51" s="35"/>
      <c r="AJ51" s="23" t="s">
        <v>234</v>
      </c>
      <c r="AK51" s="271" t="s">
        <v>159</v>
      </c>
      <c r="AL51" s="291"/>
      <c r="AM51" s="291"/>
      <c r="AN51" s="273"/>
      <c r="AO51" s="133"/>
    </row>
    <row r="52" spans="1:41" ht="13.5" thickTop="1">
      <c r="A52" s="22" t="s">
        <v>172</v>
      </c>
      <c r="B52" s="25">
        <f t="shared" si="29"/>
        <v>46295</v>
      </c>
      <c r="C52" s="26"/>
      <c r="D52" s="48"/>
      <c r="E52" s="48"/>
      <c r="F52" s="48"/>
      <c r="G52" s="48"/>
      <c r="H52" s="48"/>
      <c r="I52" s="91"/>
      <c r="J52" s="51"/>
      <c r="K52" s="48"/>
      <c r="L52" s="48"/>
      <c r="M52" s="48"/>
      <c r="N52" s="48"/>
      <c r="O52" s="48"/>
      <c r="P52" s="48"/>
      <c r="Q52" s="48"/>
      <c r="R52" s="50"/>
      <c r="T52" s="56"/>
      <c r="U52" s="99"/>
      <c r="V52" s="97"/>
      <c r="X52" s="81"/>
      <c r="Y52" s="8"/>
      <c r="Z52" s="8"/>
      <c r="AA52" s="8"/>
      <c r="AB52" s="8"/>
      <c r="AC52" s="8"/>
      <c r="AD52" s="8"/>
      <c r="AE52" s="8"/>
      <c r="AF52" s="8"/>
      <c r="AG52" s="9"/>
      <c r="AI52" s="35"/>
      <c r="AJ52" s="23" t="s">
        <v>160</v>
      </c>
      <c r="AK52" s="23" t="s">
        <v>164</v>
      </c>
      <c r="AL52" s="23" t="s">
        <v>165</v>
      </c>
      <c r="AM52" s="23" t="s">
        <v>102</v>
      </c>
      <c r="AN52" s="23" t="s">
        <v>81</v>
      </c>
      <c r="AO52" s="133"/>
    </row>
    <row r="53" spans="1:41" ht="12.75" customHeight="1">
      <c r="A53" s="22" t="s">
        <v>173</v>
      </c>
      <c r="B53" s="25">
        <f t="shared" si="29"/>
        <v>46296</v>
      </c>
      <c r="C53" s="26"/>
      <c r="D53" s="48"/>
      <c r="E53" s="48"/>
      <c r="F53" s="48"/>
      <c r="G53" s="48"/>
      <c r="H53" s="48"/>
      <c r="I53" s="91"/>
      <c r="J53" s="51"/>
      <c r="K53" s="48"/>
      <c r="L53" s="48"/>
      <c r="M53" s="48"/>
      <c r="N53" s="48"/>
      <c r="O53" s="48"/>
      <c r="P53" s="48"/>
      <c r="Q53" s="48"/>
      <c r="R53" s="50"/>
      <c r="T53" s="56"/>
      <c r="U53" s="99"/>
      <c r="V53" s="97"/>
      <c r="X53" s="10"/>
      <c r="Y53" s="265"/>
      <c r="Z53" s="265"/>
      <c r="AA53" s="265"/>
      <c r="AB53" s="265"/>
      <c r="AC53" s="265"/>
      <c r="AD53" s="265"/>
      <c r="AE53" s="265"/>
      <c r="AF53" s="265"/>
      <c r="AG53" s="11"/>
      <c r="AI53" s="35"/>
      <c r="AJ53" s="22" t="s">
        <v>166</v>
      </c>
      <c r="AK53" s="27">
        <f t="shared" ref="AK53:AK59" si="30">I49</f>
        <v>0</v>
      </c>
      <c r="AL53" s="27">
        <f t="shared" ref="AL53:AL59" si="31">K49</f>
        <v>0</v>
      </c>
      <c r="AM53" s="27">
        <f t="shared" ref="AM53:AM59" si="32">IF($U$12&gt;0,T49,0)</f>
        <v>0</v>
      </c>
      <c r="AN53" s="27">
        <f t="shared" ref="AN53:AN59" si="33">IF(E49&gt;8,8,E49)</f>
        <v>0</v>
      </c>
      <c r="AO53" s="133"/>
    </row>
    <row r="54" spans="1:41" ht="12.75" customHeight="1">
      <c r="A54" s="22" t="s">
        <v>175</v>
      </c>
      <c r="B54" s="25">
        <f t="shared" si="29"/>
        <v>46297</v>
      </c>
      <c r="C54" s="26"/>
      <c r="D54" s="48"/>
      <c r="E54" s="48"/>
      <c r="F54" s="48"/>
      <c r="G54" s="48"/>
      <c r="H54" s="48"/>
      <c r="I54" s="91"/>
      <c r="J54" s="51"/>
      <c r="K54" s="48"/>
      <c r="L54" s="48"/>
      <c r="M54" s="48"/>
      <c r="N54" s="48"/>
      <c r="O54" s="48"/>
      <c r="P54" s="48"/>
      <c r="Q54" s="48"/>
      <c r="R54" s="50"/>
      <c r="T54" s="56"/>
      <c r="U54" s="99"/>
      <c r="V54" s="97"/>
      <c r="X54" s="10"/>
      <c r="Y54" s="2" t="s">
        <v>235</v>
      </c>
      <c r="AE54" s="2" t="s">
        <v>161</v>
      </c>
      <c r="AG54" s="11"/>
      <c r="AI54" s="35"/>
      <c r="AJ54" s="22" t="s">
        <v>167</v>
      </c>
      <c r="AK54" s="27">
        <f t="shared" si="30"/>
        <v>0</v>
      </c>
      <c r="AL54" s="27">
        <f t="shared" si="31"/>
        <v>0</v>
      </c>
      <c r="AM54" s="27">
        <f t="shared" si="32"/>
        <v>0</v>
      </c>
      <c r="AN54" s="27">
        <f t="shared" si="33"/>
        <v>0</v>
      </c>
      <c r="AO54" s="133"/>
    </row>
    <row r="55" spans="1:41">
      <c r="A55" s="22" t="s">
        <v>178</v>
      </c>
      <c r="B55" s="25">
        <f t="shared" si="29"/>
        <v>46298</v>
      </c>
      <c r="C55" s="26"/>
      <c r="D55" s="48"/>
      <c r="E55" s="48"/>
      <c r="F55" s="48"/>
      <c r="G55" s="48"/>
      <c r="H55" s="48"/>
      <c r="I55" s="91"/>
      <c r="J55" s="51"/>
      <c r="K55" s="48"/>
      <c r="L55" s="48"/>
      <c r="M55" s="48"/>
      <c r="N55" s="48"/>
      <c r="O55" s="48"/>
      <c r="P55" s="48"/>
      <c r="Q55" s="48"/>
      <c r="R55" s="50"/>
      <c r="T55" s="56"/>
      <c r="U55" s="99"/>
      <c r="V55" s="97"/>
      <c r="X55" s="10"/>
      <c r="Y55" s="266" t="s">
        <v>236</v>
      </c>
      <c r="Z55" s="266"/>
      <c r="AA55" s="266"/>
      <c r="AB55" s="266"/>
      <c r="AC55" s="266"/>
      <c r="AD55" s="266"/>
      <c r="AE55" s="266"/>
      <c r="AF55" s="266"/>
      <c r="AG55" s="11"/>
      <c r="AI55" s="35"/>
      <c r="AJ55" s="22" t="s">
        <v>171</v>
      </c>
      <c r="AK55" s="27">
        <f t="shared" si="30"/>
        <v>0</v>
      </c>
      <c r="AL55" s="27">
        <f t="shared" si="31"/>
        <v>0</v>
      </c>
      <c r="AM55" s="27">
        <f t="shared" si="32"/>
        <v>0</v>
      </c>
      <c r="AN55" s="27">
        <f t="shared" si="33"/>
        <v>0</v>
      </c>
      <c r="AO55" s="133"/>
    </row>
    <row r="56" spans="1:41">
      <c r="A56" s="30" t="s">
        <v>181</v>
      </c>
      <c r="B56" s="21"/>
      <c r="C56" s="29">
        <f>SUMIF($B49:$B55,"&lt;&gt;0",C49:C55)</f>
        <v>0</v>
      </c>
      <c r="D56" s="29">
        <f t="shared" ref="D56:F56" si="34">SUMIF($B49:$B55,"&lt;&gt;0",D49:D55)</f>
        <v>0</v>
      </c>
      <c r="E56" s="29">
        <f t="shared" si="34"/>
        <v>0</v>
      </c>
      <c r="F56" s="29">
        <f t="shared" si="34"/>
        <v>0</v>
      </c>
      <c r="G56" s="29"/>
      <c r="H56" s="29"/>
      <c r="I56" s="47">
        <f t="shared" ref="I56:Q56" si="35">SUMIF($B49:$B55,"&lt;&gt;0",I49:I55)</f>
        <v>0</v>
      </c>
      <c r="J56" s="47">
        <f t="shared" si="35"/>
        <v>0</v>
      </c>
      <c r="K56" s="29">
        <f t="shared" si="35"/>
        <v>0</v>
      </c>
      <c r="L56" s="29">
        <f t="shared" si="35"/>
        <v>0</v>
      </c>
      <c r="M56" s="29">
        <f t="shared" si="35"/>
        <v>0</v>
      </c>
      <c r="N56" s="29">
        <f t="shared" si="35"/>
        <v>0</v>
      </c>
      <c r="O56" s="29">
        <f t="shared" si="35"/>
        <v>0</v>
      </c>
      <c r="P56" s="29">
        <f t="shared" si="35"/>
        <v>0</v>
      </c>
      <c r="Q56" s="29">
        <f t="shared" si="35"/>
        <v>0</v>
      </c>
      <c r="R56" s="29"/>
      <c r="T56" s="57">
        <f>SUMIF($B49:$B55,"&lt;&gt;0",T49:T55)</f>
        <v>0</v>
      </c>
      <c r="U56" s="100">
        <f>SUMIF($B49:$B55,"&lt;&gt;0",U49:U55)</f>
        <v>0</v>
      </c>
      <c r="V56" s="100">
        <f>SUMIF($B49:$B55,"&lt;&gt;0",V49:V55)</f>
        <v>0</v>
      </c>
      <c r="X56" s="10"/>
      <c r="Y56" s="266"/>
      <c r="Z56" s="266"/>
      <c r="AA56" s="266"/>
      <c r="AB56" s="266"/>
      <c r="AC56" s="266"/>
      <c r="AD56" s="266"/>
      <c r="AE56" s="266"/>
      <c r="AF56" s="266"/>
      <c r="AG56" s="11"/>
      <c r="AI56" s="35"/>
      <c r="AJ56" s="22" t="s">
        <v>172</v>
      </c>
      <c r="AK56" s="27">
        <f t="shared" si="30"/>
        <v>0</v>
      </c>
      <c r="AL56" s="27">
        <f t="shared" si="31"/>
        <v>0</v>
      </c>
      <c r="AM56" s="27">
        <f t="shared" si="32"/>
        <v>0</v>
      </c>
      <c r="AN56" s="27">
        <f t="shared" si="33"/>
        <v>0</v>
      </c>
      <c r="AO56" s="133"/>
    </row>
    <row r="57" spans="1:41">
      <c r="X57" s="10"/>
      <c r="AG57" s="11"/>
      <c r="AI57" s="35"/>
      <c r="AJ57" s="22" t="s">
        <v>173</v>
      </c>
      <c r="AK57" s="27">
        <f t="shared" si="30"/>
        <v>0</v>
      </c>
      <c r="AL57" s="27">
        <f t="shared" si="31"/>
        <v>0</v>
      </c>
      <c r="AM57" s="27">
        <f t="shared" si="32"/>
        <v>0</v>
      </c>
      <c r="AN57" s="27">
        <f t="shared" si="33"/>
        <v>0</v>
      </c>
      <c r="AO57" s="133"/>
    </row>
    <row r="58" spans="1:41">
      <c r="A58" s="281" t="s">
        <v>237</v>
      </c>
      <c r="B58" s="281"/>
      <c r="C58" s="281"/>
      <c r="D58" s="281"/>
      <c r="E58" s="281"/>
      <c r="F58" s="281"/>
      <c r="G58" s="281"/>
      <c r="H58" s="281"/>
      <c r="I58" s="281"/>
      <c r="J58" s="281"/>
      <c r="K58" s="281"/>
      <c r="L58" s="281"/>
      <c r="M58" s="281"/>
      <c r="N58" s="281"/>
      <c r="O58" s="281"/>
      <c r="P58" s="281"/>
      <c r="Q58" s="281"/>
      <c r="R58" s="281"/>
      <c r="X58" s="10"/>
      <c r="Y58" s="267"/>
      <c r="Z58" s="267"/>
      <c r="AA58" s="267"/>
      <c r="AB58" s="267"/>
      <c r="AC58" s="267"/>
      <c r="AD58" s="267"/>
      <c r="AE58" s="265"/>
      <c r="AF58" s="265"/>
      <c r="AG58" s="11"/>
      <c r="AI58" s="35"/>
      <c r="AJ58" s="22" t="s">
        <v>175</v>
      </c>
      <c r="AK58" s="27">
        <f t="shared" si="30"/>
        <v>0</v>
      </c>
      <c r="AL58" s="27">
        <f t="shared" si="31"/>
        <v>0</v>
      </c>
      <c r="AM58" s="27">
        <f t="shared" si="32"/>
        <v>0</v>
      </c>
      <c r="AN58" s="27">
        <f t="shared" si="33"/>
        <v>0</v>
      </c>
      <c r="AO58" s="133"/>
    </row>
    <row r="59" spans="1:41">
      <c r="A59" s="274" t="s">
        <v>239</v>
      </c>
      <c r="B59" s="274"/>
      <c r="C59" s="274"/>
      <c r="D59" s="274"/>
      <c r="E59" s="274"/>
      <c r="F59" s="274"/>
      <c r="G59" s="274"/>
      <c r="H59" s="274"/>
      <c r="I59" s="274"/>
      <c r="J59" s="274"/>
      <c r="K59" s="274"/>
      <c r="L59" s="274"/>
      <c r="M59" s="274"/>
      <c r="N59" s="274"/>
      <c r="O59" s="274"/>
      <c r="P59" s="274"/>
      <c r="Q59" s="274"/>
      <c r="R59" s="274"/>
      <c r="X59" s="10"/>
      <c r="Y59" s="1" t="s">
        <v>238</v>
      </c>
      <c r="Z59" s="1"/>
      <c r="AA59" s="1"/>
      <c r="AB59" s="1"/>
      <c r="AC59" s="1"/>
      <c r="AD59" s="1"/>
      <c r="AE59" s="2" t="s">
        <v>161</v>
      </c>
      <c r="AG59" s="11"/>
      <c r="AI59" s="35"/>
      <c r="AJ59" s="22" t="s">
        <v>178</v>
      </c>
      <c r="AK59" s="27">
        <f t="shared" si="30"/>
        <v>0</v>
      </c>
      <c r="AL59" s="27">
        <f t="shared" si="31"/>
        <v>0</v>
      </c>
      <c r="AM59" s="27">
        <f t="shared" si="32"/>
        <v>0</v>
      </c>
      <c r="AN59" s="27">
        <f t="shared" si="33"/>
        <v>0</v>
      </c>
      <c r="AO59" s="133"/>
    </row>
    <row r="60" spans="1:41" ht="13.5" thickBot="1">
      <c r="A60" s="15"/>
      <c r="B60" s="2" t="s">
        <v>240</v>
      </c>
      <c r="E60" s="52"/>
      <c r="F60" s="80" t="s">
        <v>241</v>
      </c>
      <c r="G60" s="52"/>
      <c r="H60" s="52"/>
      <c r="I60" s="52"/>
      <c r="J60" s="52"/>
      <c r="X60" s="12"/>
      <c r="Y60" s="13"/>
      <c r="Z60" s="13"/>
      <c r="AA60" s="13"/>
      <c r="AB60" s="13"/>
      <c r="AC60" s="13"/>
      <c r="AD60" s="13"/>
      <c r="AE60" s="13"/>
      <c r="AF60" s="13"/>
      <c r="AG60" s="14"/>
      <c r="AI60" s="35"/>
      <c r="AJ60" s="22" t="s">
        <v>181</v>
      </c>
      <c r="AK60" s="94">
        <f>SUM(AK53:AK59)</f>
        <v>0</v>
      </c>
      <c r="AL60" s="94">
        <f t="shared" ref="AL60:AN60" si="36">SUM(AL53:AL59)</f>
        <v>0</v>
      </c>
      <c r="AM60" s="94">
        <f t="shared" si="36"/>
        <v>0</v>
      </c>
      <c r="AN60" s="94">
        <f t="shared" si="36"/>
        <v>0</v>
      </c>
      <c r="AO60" s="133"/>
    </row>
    <row r="61" spans="1:41" ht="13.5" thickTop="1">
      <c r="AI61" s="35"/>
      <c r="AJ61" s="34"/>
      <c r="AK61" s="34"/>
      <c r="AL61" s="34"/>
      <c r="AM61" s="34"/>
      <c r="AN61" s="34"/>
      <c r="AO61" s="133"/>
    </row>
    <row r="62" spans="1:41" ht="12.75" customHeight="1">
      <c r="C62" s="275" t="s">
        <v>242</v>
      </c>
      <c r="D62" s="275"/>
      <c r="E62" s="275"/>
      <c r="F62" s="275"/>
      <c r="G62" s="275"/>
      <c r="H62" s="275"/>
      <c r="I62" s="275"/>
      <c r="J62" s="275"/>
      <c r="K62" s="275"/>
      <c r="L62" s="275"/>
      <c r="M62" s="275"/>
      <c r="N62" s="276"/>
      <c r="AI62" s="39"/>
      <c r="AJ62" s="40"/>
      <c r="AK62" s="40"/>
      <c r="AL62" s="40"/>
      <c r="AM62" s="40"/>
      <c r="AN62" s="40"/>
      <c r="AO62" s="134"/>
    </row>
    <row r="63" spans="1:41" ht="12.75" customHeight="1">
      <c r="C63" s="275"/>
      <c r="D63" s="275"/>
      <c r="E63" s="275"/>
      <c r="F63" s="275"/>
      <c r="G63" s="275"/>
      <c r="H63" s="275"/>
      <c r="I63" s="275"/>
      <c r="J63" s="275"/>
      <c r="K63" s="275"/>
      <c r="L63" s="275"/>
      <c r="M63" s="275"/>
      <c r="N63" s="277"/>
    </row>
  </sheetData>
  <sheetProtection sheet="1" formatColumns="0" selectLockedCells="1"/>
  <protectedRanges>
    <protectedRange sqref="C5:C11 C16:C22 C27:C33 C38:C44" name="Range1_2"/>
    <protectedRange sqref="Y3 Y5 AD3 AB7 AE7 AD5:AF5" name="Range1_1_1"/>
    <protectedRange sqref="AG10" name="Range1_2_1_1"/>
    <protectedRange sqref="AB10" name="Range1_3_2_1"/>
    <protectedRange sqref="AE24" name="Range1_3_1_1_1_1"/>
    <protectedRange sqref="C49:C55" name="Range1_2_1"/>
  </protectedRanges>
  <mergeCells count="107">
    <mergeCell ref="Y2:AB2"/>
    <mergeCell ref="AD2:AF2"/>
    <mergeCell ref="Y5:AB5"/>
    <mergeCell ref="Y6:Z6"/>
    <mergeCell ref="AB6:AC6"/>
    <mergeCell ref="AE6:AF6"/>
    <mergeCell ref="Y7:Z7"/>
    <mergeCell ref="AB7:AC7"/>
    <mergeCell ref="AE7:AF7"/>
    <mergeCell ref="Y9:AB9"/>
    <mergeCell ref="AD9:AF9"/>
    <mergeCell ref="Y10:AA10"/>
    <mergeCell ref="AD10:AE10"/>
    <mergeCell ref="Y11:AA11"/>
    <mergeCell ref="AD11:AE11"/>
    <mergeCell ref="Y12:AA12"/>
    <mergeCell ref="AD12:AE12"/>
    <mergeCell ref="Y13:AA13"/>
    <mergeCell ref="AD13:AE13"/>
    <mergeCell ref="AK15:AN15"/>
    <mergeCell ref="Y16:AF16"/>
    <mergeCell ref="Z18:AC18"/>
    <mergeCell ref="Z19:AC19"/>
    <mergeCell ref="Z20:AC20"/>
    <mergeCell ref="Z21:AC21"/>
    <mergeCell ref="Z22:AC22"/>
    <mergeCell ref="Z23:AC23"/>
    <mergeCell ref="Z24:AC24"/>
    <mergeCell ref="AK27:AN27"/>
    <mergeCell ref="Z28:AC28"/>
    <mergeCell ref="Z29:AC29"/>
    <mergeCell ref="Z30:AC30"/>
    <mergeCell ref="Z31:AC31"/>
    <mergeCell ref="Z32:AC32"/>
    <mergeCell ref="Z33:AC33"/>
    <mergeCell ref="Z34:AC34"/>
    <mergeCell ref="Z35:AC35"/>
    <mergeCell ref="Z27:AC27"/>
    <mergeCell ref="A59:R59"/>
    <mergeCell ref="C62:M63"/>
    <mergeCell ref="N62:N63"/>
    <mergeCell ref="Z44:AC44"/>
    <mergeCell ref="Z45:AC45"/>
    <mergeCell ref="A47:B47"/>
    <mergeCell ref="C47:H47"/>
    <mergeCell ref="I47:J47"/>
    <mergeCell ref="K47:R47"/>
    <mergeCell ref="T47:V47"/>
    <mergeCell ref="G48:H48"/>
    <mergeCell ref="Q48:R48"/>
    <mergeCell ref="Z47:AC47"/>
    <mergeCell ref="Z48:AC48"/>
    <mergeCell ref="Z49:AA49"/>
    <mergeCell ref="Y50:AF50"/>
    <mergeCell ref="Y53:AD53"/>
    <mergeCell ref="A3:B3"/>
    <mergeCell ref="C3:H3"/>
    <mergeCell ref="I3:J3"/>
    <mergeCell ref="K3:R3"/>
    <mergeCell ref="T3:V3"/>
    <mergeCell ref="Y3:AB3"/>
    <mergeCell ref="AD3:AF3"/>
    <mergeCell ref="AK3:AN3"/>
    <mergeCell ref="G4:H4"/>
    <mergeCell ref="Q4:R4"/>
    <mergeCell ref="Y4:AB4"/>
    <mergeCell ref="A14:B14"/>
    <mergeCell ref="C14:H14"/>
    <mergeCell ref="I14:J14"/>
    <mergeCell ref="K14:R14"/>
    <mergeCell ref="T14:V14"/>
    <mergeCell ref="Y14:AA14"/>
    <mergeCell ref="AD14:AE14"/>
    <mergeCell ref="G15:H15"/>
    <mergeCell ref="Q15:R15"/>
    <mergeCell ref="AK51:AN51"/>
    <mergeCell ref="A58:R58"/>
    <mergeCell ref="Z46:AC46"/>
    <mergeCell ref="A36:B36"/>
    <mergeCell ref="C36:H36"/>
    <mergeCell ref="I36:J36"/>
    <mergeCell ref="K36:R36"/>
    <mergeCell ref="T36:V36"/>
    <mergeCell ref="Z36:AC36"/>
    <mergeCell ref="G37:H37"/>
    <mergeCell ref="Q37:R37"/>
    <mergeCell ref="Z37:AC37"/>
    <mergeCell ref="Z38:AC38"/>
    <mergeCell ref="Z39:AC39"/>
    <mergeCell ref="AK39:AN39"/>
    <mergeCell ref="Z40:AC40"/>
    <mergeCell ref="Z41:AC41"/>
    <mergeCell ref="Z42:AC42"/>
    <mergeCell ref="AE53:AF53"/>
    <mergeCell ref="Y55:AF56"/>
    <mergeCell ref="Y58:AD58"/>
    <mergeCell ref="AE58:AF58"/>
    <mergeCell ref="Z43:AC43"/>
    <mergeCell ref="A25:B25"/>
    <mergeCell ref="C25:H25"/>
    <mergeCell ref="I25:J25"/>
    <mergeCell ref="K25:R25"/>
    <mergeCell ref="T25:V25"/>
    <mergeCell ref="Z25:AC25"/>
    <mergeCell ref="G26:H26"/>
    <mergeCell ref="Q26:R26"/>
    <mergeCell ref="Z26:AC26"/>
  </mergeCells>
  <conditionalFormatting sqref="B5:B11 B16:B22 B27:B33 B38:B44">
    <cfRule type="cellIs" dxfId="30" priority="49" stopIfTrue="1" operator="equal">
      <formula>0</formula>
    </cfRule>
  </conditionalFormatting>
  <conditionalFormatting sqref="B49:B55">
    <cfRule type="cellIs" dxfId="29" priority="3" stopIfTrue="1" operator="equal">
      <formula>0</formula>
    </cfRule>
  </conditionalFormatting>
  <conditionalFormatting sqref="C12:Q12 C23:Q23 C34:Q34">
    <cfRule type="cellIs" dxfId="28" priority="5" stopIfTrue="1" operator="equal">
      <formula>0</formula>
    </cfRule>
  </conditionalFormatting>
  <conditionalFormatting sqref="C45:Q45">
    <cfRule type="cellIs" dxfId="27" priority="32" stopIfTrue="1" operator="equal">
      <formula>0</formula>
    </cfRule>
  </conditionalFormatting>
  <conditionalFormatting sqref="C56:Q56">
    <cfRule type="cellIs" dxfId="26" priority="1" stopIfTrue="1" operator="equal">
      <formula>0</formula>
    </cfRule>
  </conditionalFormatting>
  <conditionalFormatting sqref="T12:V12">
    <cfRule type="cellIs" dxfId="25" priority="40" stopIfTrue="1" operator="equal">
      <formula>0</formula>
    </cfRule>
  </conditionalFormatting>
  <conditionalFormatting sqref="T23:V23">
    <cfRule type="cellIs" dxfId="24" priority="39" stopIfTrue="1" operator="equal">
      <formula>0</formula>
    </cfRule>
  </conditionalFormatting>
  <conditionalFormatting sqref="T34:V34">
    <cfRule type="cellIs" dxfId="23" priority="38" stopIfTrue="1" operator="equal">
      <formula>0</formula>
    </cfRule>
  </conditionalFormatting>
  <conditionalFormatting sqref="T45:V45">
    <cfRule type="cellIs" dxfId="22" priority="37" stopIfTrue="1" operator="equal">
      <formula>0</formula>
    </cfRule>
  </conditionalFormatting>
  <conditionalFormatting sqref="T56:V56">
    <cfRule type="cellIs" dxfId="21" priority="2" stopIfTrue="1" operator="equal">
      <formula>0</formula>
    </cfRule>
  </conditionalFormatting>
  <conditionalFormatting sqref="AB14">
    <cfRule type="cellIs" dxfId="20" priority="31" stopIfTrue="1" operator="lessThan">
      <formula>0</formula>
    </cfRule>
  </conditionalFormatting>
  <conditionalFormatting sqref="AE18:AF23 AE25:AF49">
    <cfRule type="cellIs" dxfId="19" priority="4" stopIfTrue="1" operator="equal">
      <formula>0</formula>
    </cfRule>
  </conditionalFormatting>
  <dataValidations count="5">
    <dataValidation allowBlank="1" showInputMessage="1" sqref="AB7" xr:uid="{8FEDCA1D-3EDA-4FF0-AAA5-131C0BD3A5A6}"/>
    <dataValidation type="decimal" allowBlank="1" showInputMessage="1" showErrorMessage="1" sqref="AG10 AB10 AE24" xr:uid="{122DAE59-2848-42F3-BA40-5FA042947492}">
      <formula1>0</formula1>
      <formula2>300</formula2>
    </dataValidation>
    <dataValidation type="decimal" allowBlank="1" showInputMessage="1" showErrorMessage="1" sqref="AD5" xr:uid="{F50CFAD0-6F4A-477D-BDBD-3830A7D89BCA}">
      <formula1>0</formula1>
      <formula2>2</formula2>
    </dataValidation>
    <dataValidation type="decimal" allowBlank="1" showInputMessage="1" showErrorMessage="1" errorTitle="Invalid Data Type" error="Please enter a number between 0 and 24." sqref="C16:C22 C38:C44 C27:C33 C5:C11 C49:C55" xr:uid="{1C6D95D6-E718-40EE-881C-2E1F4ECC3EBE}">
      <formula1>0</formula1>
      <formula2>24</formula2>
    </dataValidation>
    <dataValidation type="date" allowBlank="1" showInputMessage="1" sqref="AE7" xr:uid="{4FDFE176-BB63-458B-85B1-074684C7C02E}">
      <formula1>1</formula1>
      <formula2>73050</formula2>
    </dataValidation>
  </dataValidations>
  <hyperlinks>
    <hyperlink ref="F60" r:id="rId1" display="http://web.uncg.edu/hrs/PolicyManuals/StaffManual/Section5/" xr:uid="{D577BCA7-BC5E-4F9D-A0C7-06A5B4CA9570}"/>
  </hyperlinks>
  <printOptions horizontalCentered="1" verticalCentered="1"/>
  <pageMargins left="0.7" right="0.7" top="0.75" bottom="0.75" header="0.3" footer="0.3"/>
  <pageSetup scale="54" orientation="landscape" r:id="rId2"/>
  <headerFooter>
    <oddHeader>&amp;CMonthly Time &amp; Leave Record 
For Non-Exempt Employees</oddHeader>
    <oddFooter>&amp;Lv. 1.1
r. 11/18/2025</oddFooter>
  </headerFooter>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89D90E61-AB71-42BA-814A-EC297E3FF435}">
          <x14:formula1>
            <xm:f>Validation!$F$18:$F$21</xm:f>
          </x14:formula1>
          <xm:sqref>H5:H11 H16:H22 H27:H33 H38:H44 H49:H55</xm:sqref>
        </x14:dataValidation>
        <x14:dataValidation type="list" allowBlank="1" showInputMessage="1" showErrorMessage="1" xr:uid="{00A4807C-6B2B-467A-89D5-004EAD8DCAC2}">
          <x14:formula1>
            <xm:f>Validation!$B$18:$B$29</xm:f>
          </x14:formula1>
          <xm:sqref>R38:R44 R16:R22 R5:R11 R27:R33 R49:R55</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F66F4-52FD-43BD-AEE8-FA2509B8749C}">
  <sheetPr>
    <tabColor theme="3" tint="0.79998168889431442"/>
  </sheetPr>
  <dimension ref="A2:AP63"/>
  <sheetViews>
    <sheetView showGridLines="0" zoomScale="90" zoomScaleNormal="90" zoomScalePageLayoutView="115" workbookViewId="0">
      <selection activeCell="G31" sqref="G31"/>
    </sheetView>
  </sheetViews>
  <sheetFormatPr defaultColWidth="7.42578125" defaultRowHeight="12.75"/>
  <cols>
    <col min="1" max="2" width="7.42578125" style="2" customWidth="1"/>
    <col min="3" max="3" width="8.140625" style="2" customWidth="1"/>
    <col min="4" max="6" width="8.42578125" style="2" customWidth="1"/>
    <col min="7" max="7" width="7.5703125" style="2" customWidth="1"/>
    <col min="8" max="8" width="8.140625" style="2" customWidth="1"/>
    <col min="9" max="9" width="8.85546875" style="2" customWidth="1"/>
    <col min="10" max="10" width="8.5703125" style="2" customWidth="1"/>
    <col min="11" max="11" width="7.140625" style="2" customWidth="1"/>
    <col min="12" max="12" width="6.5703125" style="2" customWidth="1"/>
    <col min="13" max="13" width="6.140625" style="2" customWidth="1"/>
    <col min="14" max="14" width="6.85546875" style="2" customWidth="1"/>
    <col min="15" max="15" width="5.7109375" style="2" customWidth="1"/>
    <col min="16" max="16" width="6.42578125" style="2" customWidth="1"/>
    <col min="17" max="17" width="6.140625" style="2" bestFit="1" customWidth="1"/>
    <col min="18" max="18" width="8.85546875" style="2" bestFit="1" customWidth="1"/>
    <col min="19" max="19" width="2.5703125" style="2" customWidth="1"/>
    <col min="20" max="21" width="6" style="2" customWidth="1"/>
    <col min="22" max="22" width="7.85546875" style="2" bestFit="1" customWidth="1"/>
    <col min="23" max="24" width="2.140625" style="2" customWidth="1"/>
    <col min="25" max="25" width="7.85546875" style="2" customWidth="1"/>
    <col min="26" max="26" width="7.42578125" style="2" customWidth="1"/>
    <col min="27" max="27" width="3.85546875" style="2" customWidth="1"/>
    <col min="28" max="28" width="17.42578125" style="2" customWidth="1"/>
    <col min="29" max="29" width="2.85546875" style="2" customWidth="1"/>
    <col min="30" max="31" width="7.42578125" style="2" customWidth="1"/>
    <col min="32" max="32" width="10" style="2" customWidth="1"/>
    <col min="33" max="33" width="2.5703125" style="2" customWidth="1"/>
    <col min="34" max="34" width="4.7109375" style="2" hidden="1" customWidth="1"/>
    <col min="35" max="35" width="4" style="2" hidden="1" customWidth="1"/>
    <col min="36" max="36" width="14.28515625" style="2" hidden="1" customWidth="1"/>
    <col min="37" max="37" width="8" style="2" hidden="1" customWidth="1"/>
    <col min="38" max="39" width="8.5703125" style="2" hidden="1" customWidth="1"/>
    <col min="40" max="40" width="7.42578125" style="2" hidden="1" customWidth="1"/>
    <col min="41" max="41" width="3.42578125" style="2" hidden="1" customWidth="1"/>
    <col min="42" max="42" width="7.42578125" style="2" hidden="1" customWidth="1"/>
    <col min="43" max="43" width="7.42578125" style="2" customWidth="1"/>
    <col min="44" max="16384" width="7.42578125" style="2"/>
  </cols>
  <sheetData>
    <row r="2" spans="1:42" ht="13.5" thickBot="1">
      <c r="G2" s="1"/>
      <c r="H2" s="1"/>
      <c r="I2" s="54"/>
      <c r="J2" s="17"/>
      <c r="N2" s="53"/>
      <c r="O2" s="53"/>
      <c r="P2" s="53"/>
      <c r="Q2" s="1"/>
      <c r="S2" s="1"/>
      <c r="Y2" s="325" t="s">
        <v>155</v>
      </c>
      <c r="Z2" s="325"/>
      <c r="AA2" s="325"/>
      <c r="AB2" s="325"/>
      <c r="AC2" s="6"/>
      <c r="AD2" s="325" t="s">
        <v>147</v>
      </c>
      <c r="AE2" s="325"/>
      <c r="AF2" s="325"/>
      <c r="AG2" s="6"/>
      <c r="AH2" s="6"/>
      <c r="AI2" s="31"/>
      <c r="AJ2" s="32"/>
      <c r="AK2" s="33"/>
      <c r="AL2" s="33"/>
      <c r="AM2" s="33"/>
      <c r="AN2" s="34"/>
      <c r="AO2" s="133"/>
    </row>
    <row r="3" spans="1:42" ht="13.5" thickTop="1">
      <c r="A3" s="282" t="s">
        <v>156</v>
      </c>
      <c r="B3" s="282"/>
      <c r="C3" s="283" t="s">
        <v>157</v>
      </c>
      <c r="D3" s="284"/>
      <c r="E3" s="284"/>
      <c r="F3" s="284"/>
      <c r="G3" s="284"/>
      <c r="H3" s="285"/>
      <c r="I3" s="286" t="s">
        <v>158</v>
      </c>
      <c r="J3" s="287"/>
      <c r="K3" s="288" t="s">
        <v>109</v>
      </c>
      <c r="L3" s="289"/>
      <c r="M3" s="289"/>
      <c r="N3" s="289"/>
      <c r="O3" s="289"/>
      <c r="P3" s="289"/>
      <c r="Q3" s="289"/>
      <c r="R3" s="290"/>
      <c r="S3" s="18"/>
      <c r="T3" s="268" t="s">
        <v>98</v>
      </c>
      <c r="U3" s="269"/>
      <c r="V3" s="270"/>
      <c r="Y3" s="321" t="str">
        <f>'Timesheet Setup'!G7</f>
        <v xml:space="preserve">Spiro </v>
      </c>
      <c r="Z3" s="322"/>
      <c r="AA3" s="322"/>
      <c r="AB3" s="323"/>
      <c r="AD3" s="321">
        <f>'Timesheet Setup'!G9</f>
        <v>123456789</v>
      </c>
      <c r="AE3" s="322"/>
      <c r="AF3" s="323"/>
      <c r="AI3" s="31"/>
      <c r="AJ3" s="23" t="s">
        <v>156</v>
      </c>
      <c r="AK3" s="271" t="s">
        <v>159</v>
      </c>
      <c r="AL3" s="291"/>
      <c r="AM3" s="291"/>
      <c r="AN3" s="273"/>
      <c r="AO3" s="133"/>
    </row>
    <row r="4" spans="1:42">
      <c r="A4" s="23" t="s">
        <v>160</v>
      </c>
      <c r="B4" s="24" t="s">
        <v>161</v>
      </c>
      <c r="C4" s="23" t="s">
        <v>162</v>
      </c>
      <c r="D4" s="23" t="s">
        <v>78</v>
      </c>
      <c r="E4" s="23" t="s">
        <v>81</v>
      </c>
      <c r="F4" s="23" t="s">
        <v>84</v>
      </c>
      <c r="G4" s="271" t="s">
        <v>163</v>
      </c>
      <c r="H4" s="272"/>
      <c r="I4" s="93" t="s">
        <v>92</v>
      </c>
      <c r="J4" s="92" t="s">
        <v>95</v>
      </c>
      <c r="K4" s="23" t="s">
        <v>110</v>
      </c>
      <c r="L4" s="130" t="s">
        <v>113</v>
      </c>
      <c r="M4" s="23" t="s">
        <v>116</v>
      </c>
      <c r="N4" s="23" t="s">
        <v>119</v>
      </c>
      <c r="O4" s="23" t="s">
        <v>122</v>
      </c>
      <c r="P4" s="23" t="s">
        <v>125</v>
      </c>
      <c r="Q4" s="271" t="s">
        <v>163</v>
      </c>
      <c r="R4" s="273"/>
      <c r="S4" s="1"/>
      <c r="T4" s="55" t="s">
        <v>102</v>
      </c>
      <c r="U4" s="98" t="s">
        <v>99</v>
      </c>
      <c r="V4" s="132" t="s">
        <v>105</v>
      </c>
      <c r="Y4" s="320" t="s">
        <v>148</v>
      </c>
      <c r="Z4" s="320"/>
      <c r="AA4" s="320"/>
      <c r="AB4" s="320"/>
      <c r="AC4" s="7"/>
      <c r="AD4" s="20" t="s">
        <v>149</v>
      </c>
      <c r="AE4" s="20" t="s">
        <v>78</v>
      </c>
      <c r="AF4" s="20" t="s">
        <v>84</v>
      </c>
      <c r="AI4" s="31"/>
      <c r="AJ4" s="23" t="s">
        <v>160</v>
      </c>
      <c r="AK4" s="23" t="s">
        <v>164</v>
      </c>
      <c r="AL4" s="23" t="s">
        <v>165</v>
      </c>
      <c r="AM4" s="23" t="s">
        <v>102</v>
      </c>
      <c r="AN4" s="23" t="s">
        <v>81</v>
      </c>
      <c r="AO4" s="133"/>
    </row>
    <row r="5" spans="1:42">
      <c r="A5" s="22" t="s">
        <v>166</v>
      </c>
      <c r="B5" s="25">
        <f>IF(WEEKDAY(AB7)=1,AB7,0)</f>
        <v>46299</v>
      </c>
      <c r="C5" s="26"/>
      <c r="D5" s="48"/>
      <c r="E5" s="48"/>
      <c r="F5" s="48"/>
      <c r="G5" s="48"/>
      <c r="H5" s="48"/>
      <c r="I5" s="56"/>
      <c r="J5" s="51"/>
      <c r="K5" s="48"/>
      <c r="L5" s="49"/>
      <c r="M5" s="48"/>
      <c r="N5" s="48"/>
      <c r="O5" s="48"/>
      <c r="P5" s="48"/>
      <c r="Q5" s="48"/>
      <c r="R5" s="50"/>
      <c r="S5" s="3"/>
      <c r="T5" s="56"/>
      <c r="U5" s="99"/>
      <c r="V5" s="97"/>
      <c r="Y5" s="321">
        <f>'Timesheet Setup'!G11</f>
        <v>58401</v>
      </c>
      <c r="Z5" s="322"/>
      <c r="AA5" s="322"/>
      <c r="AB5" s="323"/>
      <c r="AD5" s="82">
        <f>'Timesheet Setup'!G13</f>
        <v>1</v>
      </c>
      <c r="AE5" s="82">
        <f>'Timesheet Setup'!G15</f>
        <v>0</v>
      </c>
      <c r="AF5" s="82">
        <f>'Timesheet Setup'!G17</f>
        <v>0</v>
      </c>
      <c r="AI5" s="35"/>
      <c r="AJ5" s="22" t="s">
        <v>166</v>
      </c>
      <c r="AK5" s="27">
        <f t="shared" ref="AK5:AK11" si="0">I5</f>
        <v>0</v>
      </c>
      <c r="AL5" s="27">
        <f t="shared" ref="AL5:AL11" si="1">K5</f>
        <v>0</v>
      </c>
      <c r="AM5" s="27">
        <f t="shared" ref="AM5:AM11" si="2">IF($U$12&gt;0,T5,0)</f>
        <v>0</v>
      </c>
      <c r="AN5" s="27">
        <f t="shared" ref="AN5:AN11" si="3">IF(E5&gt;8,8,E5)</f>
        <v>0</v>
      </c>
      <c r="AO5" s="133"/>
    </row>
    <row r="6" spans="1:42">
      <c r="A6" s="22" t="s">
        <v>167</v>
      </c>
      <c r="B6" s="25">
        <f>IF(WEEKDAY($AB$7)=2,$AB$7,IF(B5&lt;&gt;0,B5+1,0))</f>
        <v>46300</v>
      </c>
      <c r="C6" s="26"/>
      <c r="D6" s="48"/>
      <c r="E6" s="48"/>
      <c r="F6" s="48"/>
      <c r="G6" s="48"/>
      <c r="H6" s="48"/>
      <c r="I6" s="56"/>
      <c r="J6" s="51"/>
      <c r="K6" s="48"/>
      <c r="L6" s="49"/>
      <c r="M6" s="48"/>
      <c r="N6" s="48"/>
      <c r="O6" s="48"/>
      <c r="P6" s="48"/>
      <c r="Q6" s="48"/>
      <c r="R6" s="50"/>
      <c r="S6" s="3"/>
      <c r="T6" s="56"/>
      <c r="U6" s="99"/>
      <c r="V6" s="97"/>
      <c r="Y6" s="324" t="s">
        <v>168</v>
      </c>
      <c r="Z6" s="324"/>
      <c r="AB6" s="325" t="s">
        <v>169</v>
      </c>
      <c r="AC6" s="325"/>
      <c r="AE6" s="325" t="s">
        <v>170</v>
      </c>
      <c r="AF6" s="325"/>
      <c r="AI6" s="35"/>
      <c r="AJ6" s="22" t="s">
        <v>167</v>
      </c>
      <c r="AK6" s="27">
        <f t="shared" si="0"/>
        <v>0</v>
      </c>
      <c r="AL6" s="27">
        <f t="shared" si="1"/>
        <v>0</v>
      </c>
      <c r="AM6" s="27">
        <f t="shared" si="2"/>
        <v>0</v>
      </c>
      <c r="AN6" s="27">
        <f t="shared" si="3"/>
        <v>0</v>
      </c>
      <c r="AO6" s="133"/>
    </row>
    <row r="7" spans="1:42">
      <c r="A7" s="22" t="s">
        <v>171</v>
      </c>
      <c r="B7" s="25">
        <f>IF(WEEKDAY($AB$7)=3,$AB$7,IF(B6&lt;&gt;0,B6+1,0))</f>
        <v>46301</v>
      </c>
      <c r="C7" s="26"/>
      <c r="D7" s="48"/>
      <c r="E7" s="48"/>
      <c r="F7" s="48"/>
      <c r="G7" s="48"/>
      <c r="H7" s="48"/>
      <c r="I7" s="56"/>
      <c r="J7" s="51"/>
      <c r="K7" s="48"/>
      <c r="L7" s="49"/>
      <c r="M7" s="48"/>
      <c r="N7" s="48"/>
      <c r="O7" s="48"/>
      <c r="P7" s="48"/>
      <c r="Q7" s="48"/>
      <c r="R7" s="50"/>
      <c r="S7" s="3"/>
      <c r="T7" s="56"/>
      <c r="U7" s="99"/>
      <c r="V7" s="97"/>
      <c r="Y7" s="326" t="s">
        <v>256</v>
      </c>
      <c r="Z7" s="327"/>
      <c r="AB7" s="328">
        <f>VLOOKUP(Y7,Validation!B4:F15,2,FALSE)</f>
        <v>46299</v>
      </c>
      <c r="AC7" s="329"/>
      <c r="AE7" s="328">
        <f>VLOOKUP(Y7,Validation!B4:F15,4,FALSE)</f>
        <v>46326</v>
      </c>
      <c r="AF7" s="329"/>
      <c r="AI7" s="35"/>
      <c r="AJ7" s="22" t="s">
        <v>171</v>
      </c>
      <c r="AK7" s="27">
        <f t="shared" si="0"/>
        <v>0</v>
      </c>
      <c r="AL7" s="27">
        <f t="shared" si="1"/>
        <v>0</v>
      </c>
      <c r="AM7" s="27">
        <f t="shared" si="2"/>
        <v>0</v>
      </c>
      <c r="AN7" s="27">
        <f t="shared" si="3"/>
        <v>0</v>
      </c>
      <c r="AO7" s="133"/>
    </row>
    <row r="8" spans="1:42" ht="13.5" thickBot="1">
      <c r="A8" s="22" t="s">
        <v>172</v>
      </c>
      <c r="B8" s="25">
        <f>IF(WEEKDAY($AB$7)=4,$AB$7,IF(B7&lt;&gt;0,B7+1,0))</f>
        <v>46302</v>
      </c>
      <c r="C8" s="26"/>
      <c r="D8" s="48"/>
      <c r="E8" s="48"/>
      <c r="F8" s="48"/>
      <c r="G8" s="48"/>
      <c r="H8" s="48"/>
      <c r="I8" s="56"/>
      <c r="J8" s="51"/>
      <c r="K8" s="48"/>
      <c r="L8" s="49"/>
      <c r="M8" s="48"/>
      <c r="N8" s="48"/>
      <c r="O8" s="48"/>
      <c r="P8" s="48"/>
      <c r="Q8" s="48"/>
      <c r="R8" s="50"/>
      <c r="S8" s="3"/>
      <c r="T8" s="56"/>
      <c r="U8" s="99"/>
      <c r="V8" s="97"/>
      <c r="AI8" s="36"/>
      <c r="AJ8" s="22" t="s">
        <v>172</v>
      </c>
      <c r="AK8" s="27">
        <f t="shared" si="0"/>
        <v>0</v>
      </c>
      <c r="AL8" s="27">
        <f t="shared" si="1"/>
        <v>0</v>
      </c>
      <c r="AM8" s="27">
        <f t="shared" si="2"/>
        <v>0</v>
      </c>
      <c r="AN8" s="27">
        <f t="shared" si="3"/>
        <v>0</v>
      </c>
      <c r="AO8" s="133"/>
    </row>
    <row r="9" spans="1:42" ht="13.5" thickTop="1">
      <c r="A9" s="22" t="s">
        <v>173</v>
      </c>
      <c r="B9" s="25">
        <f>IF(WEEKDAY($AB$7)=5,$AB$7,IF(B8&lt;&gt;0,B8+1,0))</f>
        <v>46303</v>
      </c>
      <c r="C9" s="26"/>
      <c r="D9" s="48"/>
      <c r="E9" s="48"/>
      <c r="F9" s="48"/>
      <c r="G9" s="48"/>
      <c r="H9" s="48"/>
      <c r="I9" s="56"/>
      <c r="J9" s="51"/>
      <c r="K9" s="48"/>
      <c r="L9" s="49"/>
      <c r="M9" s="48"/>
      <c r="N9" s="48"/>
      <c r="O9" s="48"/>
      <c r="P9" s="48"/>
      <c r="Q9" s="48"/>
      <c r="R9" s="50"/>
      <c r="S9" s="3"/>
      <c r="T9" s="56"/>
      <c r="U9" s="99"/>
      <c r="V9" s="97"/>
      <c r="X9" s="1"/>
      <c r="Y9" s="314" t="s">
        <v>174</v>
      </c>
      <c r="Z9" s="315"/>
      <c r="AA9" s="315"/>
      <c r="AB9" s="316"/>
      <c r="AC9" s="85"/>
      <c r="AD9" s="317" t="s">
        <v>98</v>
      </c>
      <c r="AE9" s="318"/>
      <c r="AF9" s="319"/>
      <c r="AG9" s="4"/>
      <c r="AI9" s="35"/>
      <c r="AJ9" s="22" t="s">
        <v>173</v>
      </c>
      <c r="AK9" s="27">
        <f t="shared" si="0"/>
        <v>0</v>
      </c>
      <c r="AL9" s="27">
        <f t="shared" si="1"/>
        <v>0</v>
      </c>
      <c r="AM9" s="27">
        <f t="shared" si="2"/>
        <v>0</v>
      </c>
      <c r="AN9" s="27">
        <f t="shared" si="3"/>
        <v>0</v>
      </c>
      <c r="AO9" s="133"/>
    </row>
    <row r="10" spans="1:42">
      <c r="A10" s="22" t="s">
        <v>175</v>
      </c>
      <c r="B10" s="25">
        <f>IF(WEEKDAY($AB$7)=6,$AB$7,IF(B9&lt;&gt;0,B9+1,0))</f>
        <v>46304</v>
      </c>
      <c r="C10" s="26"/>
      <c r="D10" s="48"/>
      <c r="E10" s="48"/>
      <c r="F10" s="48"/>
      <c r="G10" s="48"/>
      <c r="H10" s="48"/>
      <c r="I10" s="56"/>
      <c r="J10" s="51"/>
      <c r="K10" s="48"/>
      <c r="L10" s="49"/>
      <c r="M10" s="48"/>
      <c r="N10" s="48"/>
      <c r="O10" s="48"/>
      <c r="P10" s="48"/>
      <c r="Q10" s="48"/>
      <c r="R10" s="50"/>
      <c r="S10" s="3"/>
      <c r="T10" s="56"/>
      <c r="U10" s="99"/>
      <c r="V10" s="97"/>
      <c r="X10" s="18"/>
      <c r="Y10" s="312" t="s">
        <v>176</v>
      </c>
      <c r="Z10" s="313"/>
      <c r="AA10" s="313"/>
      <c r="AB10" s="45">
        <f>October!AB14</f>
        <v>0</v>
      </c>
      <c r="AC10" s="86"/>
      <c r="AD10" s="312" t="s">
        <v>177</v>
      </c>
      <c r="AE10" s="313"/>
      <c r="AF10" s="45">
        <f>October!AF14</f>
        <v>0</v>
      </c>
      <c r="AG10" s="4"/>
      <c r="AI10" s="37"/>
      <c r="AJ10" s="22" t="s">
        <v>175</v>
      </c>
      <c r="AK10" s="27">
        <f t="shared" si="0"/>
        <v>0</v>
      </c>
      <c r="AL10" s="27">
        <f t="shared" si="1"/>
        <v>0</v>
      </c>
      <c r="AM10" s="27">
        <f t="shared" si="2"/>
        <v>0</v>
      </c>
      <c r="AN10" s="27">
        <f t="shared" si="3"/>
        <v>0</v>
      </c>
      <c r="AO10" s="133"/>
    </row>
    <row r="11" spans="1:42">
      <c r="A11" s="22" t="s">
        <v>178</v>
      </c>
      <c r="B11" s="25">
        <f>IF(WEEKDAY($AB$7)=7,$AB$7,IF(B10&lt;&gt;0,B10+1,0))</f>
        <v>46305</v>
      </c>
      <c r="C11" s="26"/>
      <c r="D11" s="48"/>
      <c r="E11" s="48"/>
      <c r="F11" s="48"/>
      <c r="G11" s="48"/>
      <c r="H11" s="48"/>
      <c r="I11" s="56"/>
      <c r="J11" s="51"/>
      <c r="K11" s="48"/>
      <c r="L11" s="49"/>
      <c r="M11" s="48"/>
      <c r="N11" s="48"/>
      <c r="O11" s="48"/>
      <c r="P11" s="48"/>
      <c r="Q11" s="48"/>
      <c r="R11" s="50"/>
      <c r="S11" s="3"/>
      <c r="T11" s="56"/>
      <c r="U11" s="99"/>
      <c r="V11" s="97"/>
      <c r="X11" s="1"/>
      <c r="Y11" s="308" t="s">
        <v>179</v>
      </c>
      <c r="Z11" s="309"/>
      <c r="AA11" s="309"/>
      <c r="AB11" s="45">
        <f>AE22</f>
        <v>0</v>
      </c>
      <c r="AC11" s="87"/>
      <c r="AD11" s="308" t="s">
        <v>180</v>
      </c>
      <c r="AE11" s="309"/>
      <c r="AF11" s="84">
        <f>AE38</f>
        <v>0</v>
      </c>
      <c r="AG11" s="4"/>
      <c r="AI11" s="35"/>
      <c r="AJ11" s="22" t="s">
        <v>178</v>
      </c>
      <c r="AK11" s="27">
        <f t="shared" si="0"/>
        <v>0</v>
      </c>
      <c r="AL11" s="27">
        <f t="shared" si="1"/>
        <v>0</v>
      </c>
      <c r="AM11" s="27">
        <f t="shared" si="2"/>
        <v>0</v>
      </c>
      <c r="AN11" s="27">
        <f t="shared" si="3"/>
        <v>0</v>
      </c>
      <c r="AO11" s="133"/>
      <c r="AP11" s="1"/>
    </row>
    <row r="12" spans="1:42">
      <c r="A12" s="131" t="s">
        <v>181</v>
      </c>
      <c r="B12" s="28"/>
      <c r="C12" s="29">
        <f t="shared" ref="C12:Q12" si="4">SUMIF($B5:$B11,"&lt;&gt;0",C5:C11)</f>
        <v>0</v>
      </c>
      <c r="D12" s="29">
        <f t="shared" si="4"/>
        <v>0</v>
      </c>
      <c r="E12" s="29">
        <f t="shared" si="4"/>
        <v>0</v>
      </c>
      <c r="F12" s="29">
        <f t="shared" si="4"/>
        <v>0</v>
      </c>
      <c r="G12" s="29"/>
      <c r="H12" s="29"/>
      <c r="I12" s="47">
        <f>SUMIF($B5:$B11,"&lt;&gt;0",I5:I11)</f>
        <v>0</v>
      </c>
      <c r="J12" s="47">
        <f t="shared" si="4"/>
        <v>0</v>
      </c>
      <c r="K12" s="29">
        <f t="shared" si="4"/>
        <v>0</v>
      </c>
      <c r="L12" s="46">
        <f t="shared" si="4"/>
        <v>0</v>
      </c>
      <c r="M12" s="29">
        <f t="shared" si="4"/>
        <v>0</v>
      </c>
      <c r="N12" s="29">
        <f t="shared" si="4"/>
        <v>0</v>
      </c>
      <c r="O12" s="29">
        <f t="shared" si="4"/>
        <v>0</v>
      </c>
      <c r="P12" s="29">
        <f t="shared" si="4"/>
        <v>0</v>
      </c>
      <c r="Q12" s="29">
        <f t="shared" si="4"/>
        <v>0</v>
      </c>
      <c r="R12" s="29"/>
      <c r="S12" s="3"/>
      <c r="T12" s="57">
        <f>SUMIF($B5:$B11,"&lt;&gt;0",T5:T11)</f>
        <v>0</v>
      </c>
      <c r="U12" s="100">
        <f>SUMIF($B5:$B11,"&lt;&gt;0",U5:U11)</f>
        <v>0</v>
      </c>
      <c r="V12" s="100">
        <f>SUMIF($B5:$B11,"&lt;&gt;0",V5:V11)</f>
        <v>0</v>
      </c>
      <c r="W12" s="1"/>
      <c r="X12" s="3"/>
      <c r="Y12" s="308" t="s">
        <v>182</v>
      </c>
      <c r="Z12" s="309"/>
      <c r="AA12" s="309"/>
      <c r="AB12" s="45">
        <f>AE21</f>
        <v>0</v>
      </c>
      <c r="AC12" s="85"/>
      <c r="AD12" s="308" t="s">
        <v>183</v>
      </c>
      <c r="AE12" s="309"/>
      <c r="AF12" s="84">
        <f>AE39</f>
        <v>0</v>
      </c>
      <c r="AH12" s="4"/>
      <c r="AI12" s="35"/>
      <c r="AJ12" s="22" t="s">
        <v>181</v>
      </c>
      <c r="AK12" s="94">
        <f>SUM(AK5:AK11)</f>
        <v>0</v>
      </c>
      <c r="AL12" s="94">
        <f t="shared" ref="AL12:AN12" si="5">SUM(AL5:AL11)</f>
        <v>0</v>
      </c>
      <c r="AM12" s="94">
        <f t="shared" si="5"/>
        <v>0</v>
      </c>
      <c r="AN12" s="94">
        <f t="shared" si="5"/>
        <v>0</v>
      </c>
      <c r="AO12" s="133"/>
    </row>
    <row r="13" spans="1:42" ht="13.5" thickBot="1">
      <c r="S13" s="3"/>
      <c r="T13" s="18"/>
      <c r="U13" s="18"/>
      <c r="V13" s="18"/>
      <c r="W13" s="18"/>
      <c r="Y13" s="308" t="s">
        <v>184</v>
      </c>
      <c r="Z13" s="309"/>
      <c r="AA13" s="309"/>
      <c r="AB13" s="84">
        <f>AE23</f>
        <v>0</v>
      </c>
      <c r="AC13" s="87"/>
      <c r="AD13" s="310" t="s">
        <v>105</v>
      </c>
      <c r="AE13" s="311"/>
      <c r="AF13" s="84">
        <f>AF47</f>
        <v>0</v>
      </c>
      <c r="AH13" s="4"/>
      <c r="AI13" s="35"/>
      <c r="AJ13" s="34"/>
      <c r="AK13" s="38"/>
      <c r="AL13" s="38"/>
      <c r="AM13" s="38"/>
      <c r="AN13" s="34"/>
      <c r="AO13" s="133"/>
    </row>
    <row r="14" spans="1:42" ht="14.25" thickTop="1" thickBot="1">
      <c r="A14" s="282" t="s">
        <v>185</v>
      </c>
      <c r="B14" s="282"/>
      <c r="C14" s="283" t="s">
        <v>157</v>
      </c>
      <c r="D14" s="284"/>
      <c r="E14" s="284"/>
      <c r="F14" s="284"/>
      <c r="G14" s="284"/>
      <c r="H14" s="285"/>
      <c r="I14" s="286" t="s">
        <v>158</v>
      </c>
      <c r="J14" s="287"/>
      <c r="K14" s="288" t="s">
        <v>109</v>
      </c>
      <c r="L14" s="289"/>
      <c r="M14" s="289"/>
      <c r="N14" s="289"/>
      <c r="O14" s="289"/>
      <c r="P14" s="289"/>
      <c r="Q14" s="289"/>
      <c r="R14" s="290"/>
      <c r="S14" s="1"/>
      <c r="T14" s="268" t="s">
        <v>98</v>
      </c>
      <c r="U14" s="269"/>
      <c r="V14" s="270"/>
      <c r="W14" s="1"/>
      <c r="X14" s="3"/>
      <c r="Y14" s="304" t="s">
        <v>186</v>
      </c>
      <c r="Z14" s="305"/>
      <c r="AA14" s="305"/>
      <c r="AB14" s="177">
        <f>SUM(AB10+AB11+AB12-AB13)</f>
        <v>0</v>
      </c>
      <c r="AC14" s="87"/>
      <c r="AD14" s="306" t="s">
        <v>187</v>
      </c>
      <c r="AE14" s="307"/>
      <c r="AF14" s="89">
        <f>(AF10+AF11)-(AF12+AF13)</f>
        <v>0</v>
      </c>
      <c r="AH14" s="4"/>
      <c r="AI14" s="35"/>
      <c r="AJ14" s="34"/>
      <c r="AK14" s="38"/>
      <c r="AL14" s="38"/>
      <c r="AM14" s="38"/>
      <c r="AN14" s="34"/>
      <c r="AO14" s="133"/>
    </row>
    <row r="15" spans="1:42" ht="14.25" thickTop="1" thickBot="1">
      <c r="A15" s="23" t="s">
        <v>160</v>
      </c>
      <c r="B15" s="24" t="s">
        <v>161</v>
      </c>
      <c r="C15" s="23" t="s">
        <v>162</v>
      </c>
      <c r="D15" s="23" t="s">
        <v>78</v>
      </c>
      <c r="E15" s="23" t="s">
        <v>81</v>
      </c>
      <c r="F15" s="23" t="s">
        <v>84</v>
      </c>
      <c r="G15" s="271" t="s">
        <v>163</v>
      </c>
      <c r="H15" s="272"/>
      <c r="I15" s="93" t="s">
        <v>92</v>
      </c>
      <c r="J15" s="92" t="s">
        <v>95</v>
      </c>
      <c r="K15" s="23" t="s">
        <v>110</v>
      </c>
      <c r="L15" s="130" t="s">
        <v>113</v>
      </c>
      <c r="M15" s="23" t="s">
        <v>116</v>
      </c>
      <c r="N15" s="23" t="s">
        <v>119</v>
      </c>
      <c r="O15" s="23" t="s">
        <v>122</v>
      </c>
      <c r="P15" s="23" t="s">
        <v>125</v>
      </c>
      <c r="Q15" s="271" t="s">
        <v>163</v>
      </c>
      <c r="R15" s="273"/>
      <c r="S15" s="1"/>
      <c r="T15" s="55" t="s">
        <v>102</v>
      </c>
      <c r="U15" s="98" t="s">
        <v>99</v>
      </c>
      <c r="V15" s="132" t="s">
        <v>105</v>
      </c>
      <c r="W15" s="3"/>
      <c r="X15" s="3"/>
      <c r="AG15" s="19"/>
      <c r="AI15" s="35"/>
      <c r="AJ15" s="23" t="s">
        <v>185</v>
      </c>
      <c r="AK15" s="271" t="s">
        <v>159</v>
      </c>
      <c r="AL15" s="291"/>
      <c r="AM15" s="291"/>
      <c r="AN15" s="273"/>
      <c r="AO15" s="133"/>
    </row>
    <row r="16" spans="1:42" ht="15.75" thickTop="1">
      <c r="A16" s="22" t="s">
        <v>166</v>
      </c>
      <c r="B16" s="25">
        <f>IF(B11&lt;&gt;0,IF(SUM(B11+1)&gt;$AE$7,0, SUM(B11+1)),0)</f>
        <v>46306</v>
      </c>
      <c r="C16" s="26"/>
      <c r="D16" s="48"/>
      <c r="E16" s="48"/>
      <c r="F16" s="48"/>
      <c r="G16" s="48"/>
      <c r="H16" s="48"/>
      <c r="I16" s="91"/>
      <c r="J16" s="51"/>
      <c r="K16" s="48"/>
      <c r="L16" s="48"/>
      <c r="M16" s="48"/>
      <c r="N16" s="48"/>
      <c r="O16" s="48"/>
      <c r="P16" s="48"/>
      <c r="Q16" s="48"/>
      <c r="R16" s="50"/>
      <c r="T16" s="56"/>
      <c r="U16" s="99"/>
      <c r="V16" s="97"/>
      <c r="X16" s="3"/>
      <c r="Y16" s="301" t="s">
        <v>188</v>
      </c>
      <c r="Z16" s="302"/>
      <c r="AA16" s="302"/>
      <c r="AB16" s="302"/>
      <c r="AC16" s="302"/>
      <c r="AD16" s="302"/>
      <c r="AE16" s="302"/>
      <c r="AF16" s="303"/>
      <c r="AI16" s="35"/>
      <c r="AJ16" s="23" t="s">
        <v>160</v>
      </c>
      <c r="AK16" s="23" t="s">
        <v>164</v>
      </c>
      <c r="AL16" s="23" t="s">
        <v>165</v>
      </c>
      <c r="AM16" s="23" t="s">
        <v>102</v>
      </c>
      <c r="AN16" s="23" t="s">
        <v>81</v>
      </c>
      <c r="AO16" s="133"/>
    </row>
    <row r="17" spans="1:41" ht="15" thickBot="1">
      <c r="A17" s="22" t="s">
        <v>167</v>
      </c>
      <c r="B17" s="25">
        <f t="shared" ref="B17:B22" si="6">IF(B16&lt;&gt;0,IF(SUM(B16+1)&gt;$AE$7,0, SUM(B16+1)),0)</f>
        <v>46307</v>
      </c>
      <c r="C17" s="26"/>
      <c r="D17" s="48"/>
      <c r="E17" s="48"/>
      <c r="F17" s="48"/>
      <c r="G17" s="48"/>
      <c r="H17" s="48"/>
      <c r="I17" s="91"/>
      <c r="J17" s="51"/>
      <c r="K17" s="48"/>
      <c r="L17" s="48"/>
      <c r="M17" s="48"/>
      <c r="N17" s="48"/>
      <c r="O17" s="48"/>
      <c r="P17" s="48"/>
      <c r="Q17" s="48"/>
      <c r="R17" s="50"/>
      <c r="T17" s="56"/>
      <c r="U17" s="99"/>
      <c r="V17" s="97"/>
      <c r="W17" s="3"/>
      <c r="X17" s="3"/>
      <c r="Y17" s="135" t="s">
        <v>189</v>
      </c>
      <c r="Z17" s="136" t="s">
        <v>190</v>
      </c>
      <c r="AA17" s="77"/>
      <c r="AB17" s="77"/>
      <c r="AC17" s="137"/>
      <c r="AD17" s="138" t="s">
        <v>191</v>
      </c>
      <c r="AE17" s="139" t="s">
        <v>192</v>
      </c>
      <c r="AF17" s="140" t="s">
        <v>193</v>
      </c>
      <c r="AG17" s="1"/>
      <c r="AI17" s="35"/>
      <c r="AJ17" s="22" t="s">
        <v>166</v>
      </c>
      <c r="AK17" s="27">
        <f t="shared" ref="AK17:AK23" si="7">I16</f>
        <v>0</v>
      </c>
      <c r="AL17" s="27">
        <f t="shared" ref="AL17:AL23" si="8">K16</f>
        <v>0</v>
      </c>
      <c r="AM17" s="27">
        <f t="shared" ref="AM17:AM23" si="9">IF($U$12&gt;0,T16,0)</f>
        <v>0</v>
      </c>
      <c r="AN17" s="27">
        <f t="shared" ref="AN17:AN23" si="10">IF(E16&gt;8,8,E16)</f>
        <v>0</v>
      </c>
      <c r="AO17" s="133"/>
    </row>
    <row r="18" spans="1:41" ht="15.75" thickTop="1">
      <c r="A18" s="22" t="s">
        <v>171</v>
      </c>
      <c r="B18" s="25">
        <f t="shared" si="6"/>
        <v>46308</v>
      </c>
      <c r="C18" s="26"/>
      <c r="D18" s="48"/>
      <c r="E18" s="48"/>
      <c r="F18" s="48"/>
      <c r="G18" s="48"/>
      <c r="H18" s="48"/>
      <c r="I18" s="91"/>
      <c r="J18" s="51"/>
      <c r="K18" s="48"/>
      <c r="L18" s="48"/>
      <c r="M18" s="48"/>
      <c r="N18" s="48"/>
      <c r="O18" s="48"/>
      <c r="P18" s="48"/>
      <c r="Q18" s="48"/>
      <c r="R18" s="50"/>
      <c r="T18" s="56"/>
      <c r="U18" s="99"/>
      <c r="V18" s="97"/>
      <c r="W18" s="3"/>
      <c r="X18" s="3"/>
      <c r="Y18" s="141" t="s">
        <v>194</v>
      </c>
      <c r="Z18" s="278" t="s">
        <v>195</v>
      </c>
      <c r="AA18" s="279"/>
      <c r="AB18" s="279"/>
      <c r="AC18" s="280"/>
      <c r="AD18" s="142" t="s">
        <v>78</v>
      </c>
      <c r="AE18" s="143">
        <f>IF($AE$5=10,D$12+D$23+D$34+D$45+D$56,0)</f>
        <v>0</v>
      </c>
      <c r="AF18" s="144">
        <f>AE18</f>
        <v>0</v>
      </c>
      <c r="AH18" s="19"/>
      <c r="AI18" s="35"/>
      <c r="AJ18" s="22" t="s">
        <v>167</v>
      </c>
      <c r="AK18" s="27">
        <f t="shared" si="7"/>
        <v>0</v>
      </c>
      <c r="AL18" s="27">
        <f t="shared" si="8"/>
        <v>0</v>
      </c>
      <c r="AM18" s="27">
        <f t="shared" si="9"/>
        <v>0</v>
      </c>
      <c r="AN18" s="27">
        <f t="shared" si="10"/>
        <v>0</v>
      </c>
      <c r="AO18" s="133"/>
    </row>
    <row r="19" spans="1:41" ht="15">
      <c r="A19" s="22" t="s">
        <v>172</v>
      </c>
      <c r="B19" s="25">
        <f t="shared" si="6"/>
        <v>46309</v>
      </c>
      <c r="C19" s="26"/>
      <c r="D19" s="48"/>
      <c r="E19" s="48"/>
      <c r="F19" s="48"/>
      <c r="G19" s="48"/>
      <c r="H19" s="48"/>
      <c r="I19" s="91"/>
      <c r="J19" s="51"/>
      <c r="K19" s="48"/>
      <c r="L19" s="48"/>
      <c r="M19" s="48"/>
      <c r="N19" s="48"/>
      <c r="O19" s="48"/>
      <c r="P19" s="48"/>
      <c r="Q19" s="48"/>
      <c r="R19" s="50"/>
      <c r="T19" s="56"/>
      <c r="U19" s="99"/>
      <c r="V19" s="97"/>
      <c r="W19" s="3"/>
      <c r="X19" s="3"/>
      <c r="Y19" s="145" t="s">
        <v>196</v>
      </c>
      <c r="Z19" s="292" t="s">
        <v>197</v>
      </c>
      <c r="AA19" s="293"/>
      <c r="AB19" s="293"/>
      <c r="AC19" s="294"/>
      <c r="AD19" s="146" t="s">
        <v>78</v>
      </c>
      <c r="AE19" s="147">
        <f>IF($AE$5=15,D$12+D$23+D$34+D$45+D$56,0)</f>
        <v>0</v>
      </c>
      <c r="AF19" s="148">
        <f>AE19</f>
        <v>0</v>
      </c>
      <c r="AI19" s="35"/>
      <c r="AJ19" s="22" t="s">
        <v>171</v>
      </c>
      <c r="AK19" s="27">
        <f t="shared" si="7"/>
        <v>0</v>
      </c>
      <c r="AL19" s="27">
        <f t="shared" si="8"/>
        <v>0</v>
      </c>
      <c r="AM19" s="27">
        <f t="shared" si="9"/>
        <v>0</v>
      </c>
      <c r="AN19" s="27">
        <f t="shared" si="10"/>
        <v>0</v>
      </c>
      <c r="AO19" s="133"/>
    </row>
    <row r="20" spans="1:41" ht="15.75" thickBot="1">
      <c r="A20" s="22" t="s">
        <v>173</v>
      </c>
      <c r="B20" s="25">
        <f t="shared" si="6"/>
        <v>46310</v>
      </c>
      <c r="C20" s="26"/>
      <c r="D20" s="48"/>
      <c r="E20" s="48"/>
      <c r="F20" s="48"/>
      <c r="G20" s="48"/>
      <c r="H20" s="48"/>
      <c r="I20" s="91"/>
      <c r="J20" s="51"/>
      <c r="K20" s="48"/>
      <c r="L20" s="48"/>
      <c r="M20" s="48"/>
      <c r="N20" s="48"/>
      <c r="O20" s="48"/>
      <c r="P20" s="48"/>
      <c r="Q20" s="48"/>
      <c r="R20" s="50"/>
      <c r="T20" s="56"/>
      <c r="U20" s="99"/>
      <c r="V20" s="97"/>
      <c r="W20" s="3"/>
      <c r="X20" s="3"/>
      <c r="Y20" s="149" t="s">
        <v>198</v>
      </c>
      <c r="Z20" s="260" t="s">
        <v>199</v>
      </c>
      <c r="AA20" s="261"/>
      <c r="AB20" s="261"/>
      <c r="AC20" s="262"/>
      <c r="AD20" s="150" t="s">
        <v>78</v>
      </c>
      <c r="AE20" s="151">
        <f>IF($AE$5=25,D$12+D$23+D$34+D$45+D$56,0)</f>
        <v>0</v>
      </c>
      <c r="AF20" s="152">
        <f>AE20</f>
        <v>0</v>
      </c>
      <c r="AH20" s="1"/>
      <c r="AI20" s="35"/>
      <c r="AJ20" s="22" t="s">
        <v>172</v>
      </c>
      <c r="AK20" s="27">
        <f t="shared" si="7"/>
        <v>0</v>
      </c>
      <c r="AL20" s="27">
        <f t="shared" si="8"/>
        <v>0</v>
      </c>
      <c r="AM20" s="27">
        <f t="shared" si="9"/>
        <v>0</v>
      </c>
      <c r="AN20" s="27">
        <f t="shared" si="10"/>
        <v>0</v>
      </c>
      <c r="AO20" s="133"/>
    </row>
    <row r="21" spans="1:41" ht="15.75" thickTop="1">
      <c r="A21" s="22" t="s">
        <v>175</v>
      </c>
      <c r="B21" s="25">
        <f t="shared" si="6"/>
        <v>46311</v>
      </c>
      <c r="C21" s="26"/>
      <c r="D21" s="48"/>
      <c r="E21" s="48"/>
      <c r="F21" s="48"/>
      <c r="G21" s="48"/>
      <c r="H21" s="48"/>
      <c r="I21" s="91"/>
      <c r="J21" s="51"/>
      <c r="K21" s="48"/>
      <c r="L21" s="48"/>
      <c r="M21" s="48"/>
      <c r="N21" s="48"/>
      <c r="O21" s="48"/>
      <c r="P21" s="48"/>
      <c r="Q21" s="48"/>
      <c r="R21" s="50"/>
      <c r="T21" s="56"/>
      <c r="U21" s="99"/>
      <c r="V21" s="97"/>
      <c r="W21" s="3"/>
      <c r="X21" s="3"/>
      <c r="Y21" s="184" t="s">
        <v>200</v>
      </c>
      <c r="Z21" s="278" t="s">
        <v>201</v>
      </c>
      <c r="AA21" s="279"/>
      <c r="AB21" s="279"/>
      <c r="AC21" s="280"/>
      <c r="AD21" s="142" t="s">
        <v>92</v>
      </c>
      <c r="AE21" s="143">
        <f>IF(SUM(C12+D12+E12)&lt;=40,AK12+AN12,AN12)+
IF(SUM(C23+D23+E23)&lt;=40,AK24+AN24,AN24)+
IF(SUM(C34+D34+E34)&lt;=40,AK36+AN36,AN36)+
IF(SUM(C45+D45+E45)&lt;=40,AK48+AN48,AN48)+
IF(SUM(C56+D56+E56)&lt;=40,AK60+AN60,AN60)</f>
        <v>0</v>
      </c>
      <c r="AF21" s="144">
        <f>AE21</f>
        <v>0</v>
      </c>
      <c r="AI21" s="35"/>
      <c r="AJ21" s="22" t="s">
        <v>173</v>
      </c>
      <c r="AK21" s="27">
        <f t="shared" si="7"/>
        <v>0</v>
      </c>
      <c r="AL21" s="27">
        <f t="shared" si="8"/>
        <v>0</v>
      </c>
      <c r="AM21" s="27">
        <f t="shared" si="9"/>
        <v>0</v>
      </c>
      <c r="AN21" s="27">
        <f t="shared" si="10"/>
        <v>0</v>
      </c>
      <c r="AO21" s="133"/>
    </row>
    <row r="22" spans="1:41" ht="15">
      <c r="A22" s="22" t="s">
        <v>178</v>
      </c>
      <c r="B22" s="25">
        <f t="shared" si="6"/>
        <v>46312</v>
      </c>
      <c r="C22" s="26"/>
      <c r="D22" s="48"/>
      <c r="E22" s="48"/>
      <c r="F22" s="48"/>
      <c r="G22" s="48"/>
      <c r="H22" s="48"/>
      <c r="I22" s="91"/>
      <c r="J22" s="51"/>
      <c r="K22" s="48"/>
      <c r="L22" s="48"/>
      <c r="M22" s="48"/>
      <c r="N22" s="48"/>
      <c r="O22" s="48"/>
      <c r="P22" s="48"/>
      <c r="Q22" s="48"/>
      <c r="R22" s="50"/>
      <c r="T22" s="56"/>
      <c r="U22" s="99"/>
      <c r="V22" s="97"/>
      <c r="W22" s="3"/>
      <c r="X22" s="1"/>
      <c r="Y22" s="187">
        <v>69</v>
      </c>
      <c r="Z22" s="292" t="s">
        <v>202</v>
      </c>
      <c r="AA22" s="293"/>
      <c r="AB22" s="293"/>
      <c r="AC22" s="294"/>
      <c r="AD22" s="146" t="s">
        <v>92</v>
      </c>
      <c r="AE22" s="147">
        <f>IF($C$12+$D$12+$E$12&gt;40,(AK12)*1.5,0)+
IF($C$23+$D$23+$E$23&gt;40,(AK24)*1.5,0)+
IF($C$34+$D$34+$E$34&gt;40,(AK36)*1.5,0)+
IF($C$45+$D$45+$E$45&gt;40,(AK48)*1.5,0)+
IF($C$56+$D$56+$E$56&gt;40,(AK60)*1.5,0)</f>
        <v>0</v>
      </c>
      <c r="AF22" s="148">
        <f>IF(AE22&gt;0,AE22/1.5,0)</f>
        <v>0</v>
      </c>
      <c r="AI22" s="35"/>
      <c r="AJ22" s="22" t="s">
        <v>175</v>
      </c>
      <c r="AK22" s="27">
        <f t="shared" si="7"/>
        <v>0</v>
      </c>
      <c r="AL22" s="27">
        <f t="shared" si="8"/>
        <v>0</v>
      </c>
      <c r="AM22" s="27">
        <f t="shared" si="9"/>
        <v>0</v>
      </c>
      <c r="AN22" s="27">
        <f t="shared" si="10"/>
        <v>0</v>
      </c>
      <c r="AO22" s="133"/>
    </row>
    <row r="23" spans="1:41" ht="15">
      <c r="A23" s="30" t="s">
        <v>181</v>
      </c>
      <c r="B23" s="21"/>
      <c r="C23" s="29">
        <f>SUMIF($B16:$B22,"&lt;&gt;0",C16:C22)</f>
        <v>0</v>
      </c>
      <c r="D23" s="29">
        <f t="shared" ref="D23:Q23" si="11">SUMIF($B16:$B22,"&lt;&gt;0",D16:D22)</f>
        <v>0</v>
      </c>
      <c r="E23" s="29">
        <f t="shared" si="11"/>
        <v>0</v>
      </c>
      <c r="F23" s="29">
        <f t="shared" si="11"/>
        <v>0</v>
      </c>
      <c r="G23" s="29"/>
      <c r="H23" s="29"/>
      <c r="I23" s="47">
        <f t="shared" si="11"/>
        <v>0</v>
      </c>
      <c r="J23" s="47">
        <f t="shared" si="11"/>
        <v>0</v>
      </c>
      <c r="K23" s="29">
        <f t="shared" si="11"/>
        <v>0</v>
      </c>
      <c r="L23" s="29">
        <f t="shared" si="11"/>
        <v>0</v>
      </c>
      <c r="M23" s="29">
        <f t="shared" si="11"/>
        <v>0</v>
      </c>
      <c r="N23" s="29">
        <f t="shared" si="11"/>
        <v>0</v>
      </c>
      <c r="O23" s="29">
        <f t="shared" si="11"/>
        <v>0</v>
      </c>
      <c r="P23" s="29">
        <f t="shared" si="11"/>
        <v>0</v>
      </c>
      <c r="Q23" s="29">
        <f t="shared" si="11"/>
        <v>0</v>
      </c>
      <c r="R23" s="29"/>
      <c r="T23" s="57">
        <f>SUMIF($B16:$B22,"&lt;&gt;0",T16:T22)</f>
        <v>0</v>
      </c>
      <c r="U23" s="100">
        <f>SUMIF($B16:$B22,"&lt;&gt;0",U16:U22)</f>
        <v>0</v>
      </c>
      <c r="V23" s="100">
        <f>SUMIF($B16:$B22,"&lt;&gt;0",V16:V22)</f>
        <v>0</v>
      </c>
      <c r="W23" s="3"/>
      <c r="Y23" s="153" t="s">
        <v>203</v>
      </c>
      <c r="Z23" s="292" t="s">
        <v>111</v>
      </c>
      <c r="AA23" s="293"/>
      <c r="AB23" s="293"/>
      <c r="AC23" s="294"/>
      <c r="AD23" s="146" t="s">
        <v>110</v>
      </c>
      <c r="AE23" s="154">
        <f>AL12+AL24+AL36+AL48+AL60</f>
        <v>0</v>
      </c>
      <c r="AF23" s="148">
        <f>AE23</f>
        <v>0</v>
      </c>
      <c r="AI23" s="35"/>
      <c r="AJ23" s="22" t="s">
        <v>178</v>
      </c>
      <c r="AK23" s="27">
        <f t="shared" si="7"/>
        <v>0</v>
      </c>
      <c r="AL23" s="27">
        <f t="shared" si="8"/>
        <v>0</v>
      </c>
      <c r="AM23" s="27">
        <f t="shared" si="9"/>
        <v>0</v>
      </c>
      <c r="AN23" s="27">
        <f t="shared" si="10"/>
        <v>0</v>
      </c>
      <c r="AO23" s="133"/>
    </row>
    <row r="24" spans="1:41" ht="15.75" thickBot="1">
      <c r="T24" s="1"/>
      <c r="U24" s="1"/>
      <c r="V24" s="1"/>
      <c r="W24" s="3"/>
      <c r="Y24" s="155">
        <v>75</v>
      </c>
      <c r="Z24" s="298" t="s">
        <v>204</v>
      </c>
      <c r="AA24" s="299"/>
      <c r="AB24" s="299"/>
      <c r="AC24" s="300"/>
      <c r="AD24" s="156"/>
      <c r="AE24" s="156"/>
      <c r="AF24" s="157"/>
      <c r="AI24" s="35"/>
      <c r="AJ24" s="22" t="s">
        <v>181</v>
      </c>
      <c r="AK24" s="94">
        <f>SUM(AK17:AK23)</f>
        <v>0</v>
      </c>
      <c r="AL24" s="94">
        <f t="shared" ref="AL24:AN24" si="12">SUM(AL17:AL23)</f>
        <v>0</v>
      </c>
      <c r="AM24" s="94">
        <f t="shared" si="12"/>
        <v>0</v>
      </c>
      <c r="AN24" s="94">
        <f t="shared" si="12"/>
        <v>0</v>
      </c>
      <c r="AO24" s="133"/>
    </row>
    <row r="25" spans="1:41" ht="16.5" thickTop="1" thickBot="1">
      <c r="A25" s="282" t="s">
        <v>205</v>
      </c>
      <c r="B25" s="282"/>
      <c r="C25" s="283" t="s">
        <v>157</v>
      </c>
      <c r="D25" s="284"/>
      <c r="E25" s="284"/>
      <c r="F25" s="284"/>
      <c r="G25" s="284"/>
      <c r="H25" s="285"/>
      <c r="I25" s="286" t="s">
        <v>158</v>
      </c>
      <c r="J25" s="287"/>
      <c r="K25" s="288" t="s">
        <v>109</v>
      </c>
      <c r="L25" s="289"/>
      <c r="M25" s="289"/>
      <c r="N25" s="289"/>
      <c r="O25" s="289"/>
      <c r="P25" s="289"/>
      <c r="Q25" s="289"/>
      <c r="R25" s="290"/>
      <c r="T25" s="268" t="s">
        <v>98</v>
      </c>
      <c r="U25" s="269"/>
      <c r="V25" s="270"/>
      <c r="W25" s="1"/>
      <c r="Y25" s="158" t="s">
        <v>206</v>
      </c>
      <c r="Z25" s="295" t="s">
        <v>82</v>
      </c>
      <c r="AA25" s="296"/>
      <c r="AB25" s="296"/>
      <c r="AC25" s="297"/>
      <c r="AD25" s="159" t="s">
        <v>81</v>
      </c>
      <c r="AE25" s="160">
        <f>SUM($E$12+E23+E34+E45+E56)</f>
        <v>0</v>
      </c>
      <c r="AF25" s="161">
        <f>AE25</f>
        <v>0</v>
      </c>
      <c r="AI25" s="35"/>
      <c r="AJ25" s="34"/>
      <c r="AK25" s="34"/>
      <c r="AL25" s="34"/>
      <c r="AM25" s="34"/>
      <c r="AN25" s="34"/>
      <c r="AO25" s="133"/>
    </row>
    <row r="26" spans="1:41" ht="15.75" thickTop="1">
      <c r="A26" s="23" t="s">
        <v>160</v>
      </c>
      <c r="B26" s="24" t="s">
        <v>161</v>
      </c>
      <c r="C26" s="23" t="s">
        <v>162</v>
      </c>
      <c r="D26" s="23" t="s">
        <v>78</v>
      </c>
      <c r="E26" s="23" t="s">
        <v>81</v>
      </c>
      <c r="F26" s="23" t="s">
        <v>84</v>
      </c>
      <c r="G26" s="271" t="s">
        <v>163</v>
      </c>
      <c r="H26" s="272"/>
      <c r="I26" s="93" t="s">
        <v>92</v>
      </c>
      <c r="J26" s="92" t="s">
        <v>95</v>
      </c>
      <c r="K26" s="23" t="s">
        <v>110</v>
      </c>
      <c r="L26" s="130" t="s">
        <v>113</v>
      </c>
      <c r="M26" s="23" t="s">
        <v>116</v>
      </c>
      <c r="N26" s="23" t="s">
        <v>119</v>
      </c>
      <c r="O26" s="23" t="s">
        <v>122</v>
      </c>
      <c r="P26" s="23" t="s">
        <v>125</v>
      </c>
      <c r="Q26" s="271" t="s">
        <v>163</v>
      </c>
      <c r="R26" s="273"/>
      <c r="S26" s="1"/>
      <c r="T26" s="55" t="s">
        <v>102</v>
      </c>
      <c r="U26" s="98" t="s">
        <v>99</v>
      </c>
      <c r="V26" s="132" t="s">
        <v>105</v>
      </c>
      <c r="Y26" s="162" t="s">
        <v>207</v>
      </c>
      <c r="Z26" s="278" t="s">
        <v>208</v>
      </c>
      <c r="AA26" s="279"/>
      <c r="AB26" s="279"/>
      <c r="AC26" s="280"/>
      <c r="AD26" s="142" t="s">
        <v>84</v>
      </c>
      <c r="AE26" s="143">
        <f>IF($AF$5=94,F$12+F$23+F$34+F$45+F$56,0)</f>
        <v>0</v>
      </c>
      <c r="AF26" s="144">
        <f>AE26</f>
        <v>0</v>
      </c>
      <c r="AI26" s="35"/>
      <c r="AJ26" s="34"/>
      <c r="AK26" s="32"/>
      <c r="AL26" s="32"/>
      <c r="AM26" s="32"/>
      <c r="AN26" s="34"/>
      <c r="AO26" s="133"/>
    </row>
    <row r="27" spans="1:41" ht="15">
      <c r="A27" s="22" t="s">
        <v>166</v>
      </c>
      <c r="B27" s="25">
        <f>IF(B22&lt;&gt;0,IF(SUM(B22+1)&gt;$AE$7,0, SUM(B22+1)),0)</f>
        <v>46313</v>
      </c>
      <c r="C27" s="26"/>
      <c r="D27" s="48"/>
      <c r="E27" s="48"/>
      <c r="F27" s="48"/>
      <c r="G27" s="48"/>
      <c r="H27" s="48"/>
      <c r="I27" s="91"/>
      <c r="J27" s="51"/>
      <c r="K27" s="48"/>
      <c r="L27" s="48"/>
      <c r="M27" s="48"/>
      <c r="N27" s="48"/>
      <c r="O27" s="48"/>
      <c r="P27" s="48"/>
      <c r="Q27" s="48"/>
      <c r="R27" s="50"/>
      <c r="T27" s="56"/>
      <c r="U27" s="99"/>
      <c r="V27" s="97"/>
      <c r="Y27" s="163" t="s">
        <v>209</v>
      </c>
      <c r="Z27" s="292" t="s">
        <v>210</v>
      </c>
      <c r="AA27" s="293"/>
      <c r="AB27" s="293"/>
      <c r="AC27" s="294"/>
      <c r="AD27" s="146" t="s">
        <v>84</v>
      </c>
      <c r="AE27" s="147">
        <f>IF($AF$5=2,F$12+F$23+F$34+F$45+F$56,0)</f>
        <v>0</v>
      </c>
      <c r="AF27" s="148">
        <f>AE27</f>
        <v>0</v>
      </c>
      <c r="AI27" s="35"/>
      <c r="AJ27" s="23" t="s">
        <v>205</v>
      </c>
      <c r="AK27" s="271" t="s">
        <v>159</v>
      </c>
      <c r="AL27" s="291"/>
      <c r="AM27" s="291"/>
      <c r="AN27" s="273"/>
      <c r="AO27" s="133"/>
    </row>
    <row r="28" spans="1:41" ht="15">
      <c r="A28" s="22" t="s">
        <v>167</v>
      </c>
      <c r="B28" s="25">
        <f t="shared" ref="B28:B33" si="13">IF(B27&lt;&gt;0,IF(SUM(B27+1)&gt;$AE$7,0, SUM(B27+1)),0)</f>
        <v>46314</v>
      </c>
      <c r="C28" s="26"/>
      <c r="D28" s="48"/>
      <c r="E28" s="48"/>
      <c r="F28" s="48"/>
      <c r="G28" s="48"/>
      <c r="H28" s="48"/>
      <c r="I28" s="91"/>
      <c r="J28" s="51"/>
      <c r="K28" s="48"/>
      <c r="L28" s="48"/>
      <c r="M28" s="48"/>
      <c r="N28" s="48"/>
      <c r="O28" s="48"/>
      <c r="P28" s="48"/>
      <c r="Q28" s="48"/>
      <c r="R28" s="50"/>
      <c r="T28" s="56"/>
      <c r="U28" s="99"/>
      <c r="V28" s="97"/>
      <c r="Y28" s="163" t="s">
        <v>211</v>
      </c>
      <c r="Z28" s="292" t="s">
        <v>212</v>
      </c>
      <c r="AA28" s="293"/>
      <c r="AB28" s="293"/>
      <c r="AC28" s="294"/>
      <c r="AD28" s="146" t="s">
        <v>84</v>
      </c>
      <c r="AE28" s="147">
        <f>IF($AF$5=3,F$12+F$23+F$34+F$45+F$56,0)</f>
        <v>0</v>
      </c>
      <c r="AF28" s="148">
        <f>AE28</f>
        <v>0</v>
      </c>
      <c r="AI28" s="35"/>
      <c r="AJ28" s="23" t="s">
        <v>160</v>
      </c>
      <c r="AK28" s="23" t="s">
        <v>164</v>
      </c>
      <c r="AL28" s="23" t="s">
        <v>165</v>
      </c>
      <c r="AM28" s="23" t="s">
        <v>102</v>
      </c>
      <c r="AN28" s="23" t="s">
        <v>81</v>
      </c>
      <c r="AO28" s="133"/>
    </row>
    <row r="29" spans="1:41" ht="15">
      <c r="A29" s="22" t="s">
        <v>171</v>
      </c>
      <c r="B29" s="25">
        <f t="shared" si="13"/>
        <v>46315</v>
      </c>
      <c r="C29" s="26"/>
      <c r="D29" s="48"/>
      <c r="E29" s="48"/>
      <c r="F29" s="48"/>
      <c r="G29" s="48"/>
      <c r="H29" s="48"/>
      <c r="I29" s="91"/>
      <c r="J29" s="51"/>
      <c r="K29" s="48"/>
      <c r="L29" s="48"/>
      <c r="M29" s="48"/>
      <c r="N29" s="48"/>
      <c r="O29" s="48"/>
      <c r="P29" s="48"/>
      <c r="Q29" s="48"/>
      <c r="R29" s="50"/>
      <c r="T29" s="56"/>
      <c r="U29" s="99"/>
      <c r="V29" s="97"/>
      <c r="Y29" s="163" t="s">
        <v>213</v>
      </c>
      <c r="Z29" s="292" t="s">
        <v>214</v>
      </c>
      <c r="AA29" s="293"/>
      <c r="AB29" s="293"/>
      <c r="AC29" s="294"/>
      <c r="AD29" s="146" t="s">
        <v>5</v>
      </c>
      <c r="AE29" s="147">
        <f>SUMIFS(G:G,H:H,"CB 1.5",B:B,"&lt;&gt;0")*1.5</f>
        <v>0</v>
      </c>
      <c r="AF29" s="148">
        <f>AE29/1.5</f>
        <v>0</v>
      </c>
      <c r="AI29" s="35"/>
      <c r="AJ29" s="22" t="s">
        <v>166</v>
      </c>
      <c r="AK29" s="27">
        <f t="shared" ref="AK29:AK35" si="14">I27</f>
        <v>0</v>
      </c>
      <c r="AL29" s="27">
        <f t="shared" ref="AL29:AL35" si="15">K27</f>
        <v>0</v>
      </c>
      <c r="AM29" s="27">
        <f t="shared" ref="AM29:AM35" si="16">IF($U$12&gt;0,T27,0)</f>
        <v>0</v>
      </c>
      <c r="AN29" s="27">
        <f t="shared" ref="AN29:AN35" si="17">IF(E27&gt;8,8,E27)</f>
        <v>0</v>
      </c>
      <c r="AO29" s="133"/>
    </row>
    <row r="30" spans="1:41" ht="15.75" thickBot="1">
      <c r="A30" s="22" t="s">
        <v>172</v>
      </c>
      <c r="B30" s="25">
        <f t="shared" si="13"/>
        <v>46316</v>
      </c>
      <c r="C30" s="26"/>
      <c r="D30" s="48"/>
      <c r="E30" s="48"/>
      <c r="F30" s="48"/>
      <c r="G30" s="48"/>
      <c r="H30" s="48"/>
      <c r="I30" s="91"/>
      <c r="J30" s="51"/>
      <c r="K30" s="48"/>
      <c r="L30" s="48"/>
      <c r="M30" s="48"/>
      <c r="N30" s="48"/>
      <c r="O30" s="48"/>
      <c r="P30" s="48"/>
      <c r="Q30" s="48"/>
      <c r="R30" s="50"/>
      <c r="T30" s="56"/>
      <c r="U30" s="99"/>
      <c r="V30" s="97"/>
      <c r="Y30" s="164" t="s">
        <v>215</v>
      </c>
      <c r="Z30" s="260" t="s">
        <v>216</v>
      </c>
      <c r="AA30" s="261"/>
      <c r="AB30" s="261"/>
      <c r="AC30" s="262"/>
      <c r="AD30" s="150" t="s">
        <v>9</v>
      </c>
      <c r="AE30" s="151">
        <f>SUMIFS(G:G,H:H,"CB 1.0",B:B,"&lt;&gt;0")</f>
        <v>0</v>
      </c>
      <c r="AF30" s="152">
        <f>AE30</f>
        <v>0</v>
      </c>
      <c r="AI30" s="35"/>
      <c r="AJ30" s="22" t="s">
        <v>167</v>
      </c>
      <c r="AK30" s="27">
        <f t="shared" si="14"/>
        <v>0</v>
      </c>
      <c r="AL30" s="27">
        <f t="shared" si="15"/>
        <v>0</v>
      </c>
      <c r="AM30" s="27">
        <f t="shared" si="16"/>
        <v>0</v>
      </c>
      <c r="AN30" s="27">
        <f t="shared" si="17"/>
        <v>0</v>
      </c>
      <c r="AO30" s="133"/>
    </row>
    <row r="31" spans="1:41" ht="15.75" thickTop="1">
      <c r="A31" s="22" t="s">
        <v>173</v>
      </c>
      <c r="B31" s="25">
        <f t="shared" si="13"/>
        <v>46317</v>
      </c>
      <c r="C31" s="26"/>
      <c r="D31" s="48"/>
      <c r="E31" s="48"/>
      <c r="F31" s="48"/>
      <c r="G31" s="48"/>
      <c r="H31" s="48"/>
      <c r="I31" s="91"/>
      <c r="J31" s="51"/>
      <c r="K31" s="48"/>
      <c r="L31" s="48"/>
      <c r="M31" s="48"/>
      <c r="N31" s="48"/>
      <c r="O31" s="48"/>
      <c r="P31" s="48"/>
      <c r="Q31" s="48"/>
      <c r="R31" s="50"/>
      <c r="T31" s="56"/>
      <c r="U31" s="99"/>
      <c r="V31" s="97"/>
      <c r="Y31" s="165" t="s">
        <v>217</v>
      </c>
      <c r="Z31" s="278" t="s">
        <v>218</v>
      </c>
      <c r="AA31" s="279"/>
      <c r="AB31" s="279"/>
      <c r="AC31" s="280"/>
      <c r="AD31" s="142" t="s">
        <v>219</v>
      </c>
      <c r="AE31" s="143">
        <f>IF(SUM(C12,D12,E12)&lt;=(40),J12)+
IF(SUM(C23,D23,E23)&lt;=40,J23)+
IF(SUM(C34,D34,E34)&lt;=40,J34)+
IF(SUM(C45,D45,E45)&lt;=40,J45)+
IF(SUM(C56,D56,E56)&lt;=40,J56)</f>
        <v>0</v>
      </c>
      <c r="AF31" s="144">
        <f>AE31</f>
        <v>0</v>
      </c>
      <c r="AI31" s="35"/>
      <c r="AJ31" s="22" t="s">
        <v>171</v>
      </c>
      <c r="AK31" s="27">
        <f t="shared" si="14"/>
        <v>0</v>
      </c>
      <c r="AL31" s="27">
        <f t="shared" si="15"/>
        <v>0</v>
      </c>
      <c r="AM31" s="27">
        <f t="shared" si="16"/>
        <v>0</v>
      </c>
      <c r="AN31" s="27">
        <f t="shared" si="17"/>
        <v>0</v>
      </c>
      <c r="AO31" s="133"/>
    </row>
    <row r="32" spans="1:41" ht="15.75" thickBot="1">
      <c r="A32" s="22" t="s">
        <v>175</v>
      </c>
      <c r="B32" s="25">
        <f t="shared" si="13"/>
        <v>46318</v>
      </c>
      <c r="C32" s="26"/>
      <c r="D32" s="48"/>
      <c r="E32" s="48"/>
      <c r="F32" s="48"/>
      <c r="G32" s="48"/>
      <c r="H32" s="48"/>
      <c r="I32" s="91"/>
      <c r="J32" s="51"/>
      <c r="K32" s="48"/>
      <c r="L32" s="48"/>
      <c r="M32" s="48"/>
      <c r="N32" s="48"/>
      <c r="O32" s="48"/>
      <c r="P32" s="48"/>
      <c r="Q32" s="48"/>
      <c r="R32" s="50"/>
      <c r="T32" s="56"/>
      <c r="U32" s="99"/>
      <c r="V32" s="97"/>
      <c r="Y32" s="166" t="s">
        <v>220</v>
      </c>
      <c r="Z32" s="260" t="s">
        <v>221</v>
      </c>
      <c r="AA32" s="261"/>
      <c r="AB32" s="261"/>
      <c r="AC32" s="262"/>
      <c r="AD32" s="167" t="s">
        <v>219</v>
      </c>
      <c r="AE32" s="151">
        <f>IF($C$12+$D$12+$E$12&gt;40,(J12)*1.5,0)+
IF($C$23+$D$23+$E$23&gt;40,(J23)*1.5,0)+
IF($C$34+$D$34+$E$34&gt;40,(J34)*1.5,0)+
IF($C$45+$D$45+$E$45&gt;40,(J45)*1.5,0)+
IF($C$56+$D$56+$E$56&gt;40,(J56)*1.5,0)</f>
        <v>0</v>
      </c>
      <c r="AF32" s="152">
        <f>AE32/1.5</f>
        <v>0</v>
      </c>
      <c r="AI32" s="35"/>
      <c r="AJ32" s="22" t="s">
        <v>172</v>
      </c>
      <c r="AK32" s="27">
        <f t="shared" si="14"/>
        <v>0</v>
      </c>
      <c r="AL32" s="27">
        <f t="shared" si="15"/>
        <v>0</v>
      </c>
      <c r="AM32" s="27">
        <f t="shared" si="16"/>
        <v>0</v>
      </c>
      <c r="AN32" s="27">
        <f t="shared" si="17"/>
        <v>0</v>
      </c>
      <c r="AO32" s="133"/>
    </row>
    <row r="33" spans="1:41" ht="15.75" thickTop="1">
      <c r="A33" s="22" t="s">
        <v>178</v>
      </c>
      <c r="B33" s="25">
        <f t="shared" si="13"/>
        <v>46319</v>
      </c>
      <c r="C33" s="26"/>
      <c r="D33" s="48"/>
      <c r="E33" s="48"/>
      <c r="F33" s="48"/>
      <c r="G33" s="48"/>
      <c r="H33" s="48"/>
      <c r="I33" s="91"/>
      <c r="J33" s="51"/>
      <c r="K33" s="48"/>
      <c r="L33" s="48"/>
      <c r="M33" s="48"/>
      <c r="N33" s="48"/>
      <c r="O33" s="48"/>
      <c r="P33" s="48"/>
      <c r="Q33" s="48"/>
      <c r="R33" s="50"/>
      <c r="T33" s="56"/>
      <c r="U33" s="99"/>
      <c r="V33" s="97"/>
      <c r="Y33" s="141">
        <v>167</v>
      </c>
      <c r="Z33" s="278" t="s">
        <v>12</v>
      </c>
      <c r="AA33" s="279"/>
      <c r="AB33" s="279"/>
      <c r="AC33" s="280"/>
      <c r="AD33" s="142" t="s">
        <v>11</v>
      </c>
      <c r="AE33" s="143">
        <f>SUMIFS(Q:Q,R:R,"M",B:B,"&lt;&gt;0")</f>
        <v>0</v>
      </c>
      <c r="AF33" s="144">
        <f t="shared" ref="AF33:AF48" si="18">AE33</f>
        <v>0</v>
      </c>
      <c r="AI33" s="35"/>
      <c r="AJ33" s="22" t="s">
        <v>173</v>
      </c>
      <c r="AK33" s="27">
        <f t="shared" si="14"/>
        <v>0</v>
      </c>
      <c r="AL33" s="27">
        <f t="shared" si="15"/>
        <v>0</v>
      </c>
      <c r="AM33" s="27">
        <f t="shared" si="16"/>
        <v>0</v>
      </c>
      <c r="AN33" s="27">
        <f t="shared" si="17"/>
        <v>0</v>
      </c>
      <c r="AO33" s="133"/>
    </row>
    <row r="34" spans="1:41" ht="15">
      <c r="A34" s="30" t="s">
        <v>181</v>
      </c>
      <c r="B34" s="21"/>
      <c r="C34" s="29">
        <f>SUMIF($B27:$B33,"&lt;&gt;0",C27:C33)</f>
        <v>0</v>
      </c>
      <c r="D34" s="29">
        <f t="shared" ref="D34:Q34" si="19">SUMIF($B27:$B33,"&lt;&gt;0",D27:D33)</f>
        <v>0</v>
      </c>
      <c r="E34" s="29">
        <f t="shared" si="19"/>
        <v>0</v>
      </c>
      <c r="F34" s="29">
        <f t="shared" si="19"/>
        <v>0</v>
      </c>
      <c r="G34" s="29"/>
      <c r="H34" s="29"/>
      <c r="I34" s="47">
        <f t="shared" si="19"/>
        <v>0</v>
      </c>
      <c r="J34" s="47">
        <f t="shared" si="19"/>
        <v>0</v>
      </c>
      <c r="K34" s="29">
        <f t="shared" si="19"/>
        <v>0</v>
      </c>
      <c r="L34" s="29">
        <f t="shared" si="19"/>
        <v>0</v>
      </c>
      <c r="M34" s="29">
        <f t="shared" si="19"/>
        <v>0</v>
      </c>
      <c r="N34" s="29">
        <f t="shared" si="19"/>
        <v>0</v>
      </c>
      <c r="O34" s="29">
        <f t="shared" si="19"/>
        <v>0</v>
      </c>
      <c r="P34" s="29">
        <f t="shared" si="19"/>
        <v>0</v>
      </c>
      <c r="Q34" s="29">
        <f t="shared" si="19"/>
        <v>0</v>
      </c>
      <c r="R34" s="29"/>
      <c r="T34" s="57">
        <f>SUMIF($B27:$B33,"&lt;&gt;0",T27:T33)</f>
        <v>0</v>
      </c>
      <c r="U34" s="100">
        <f>SUMIF($B27:$B33,"&lt;&gt;0",U27:U33)</f>
        <v>0</v>
      </c>
      <c r="V34" s="100">
        <f>SUMIF($B27:$B33,"&lt;&gt;0",V27:V33)</f>
        <v>0</v>
      </c>
      <c r="Y34" s="145">
        <v>170</v>
      </c>
      <c r="Z34" s="292" t="s">
        <v>222</v>
      </c>
      <c r="AA34" s="293"/>
      <c r="AB34" s="293"/>
      <c r="AC34" s="294"/>
      <c r="AD34" s="146" t="s">
        <v>113</v>
      </c>
      <c r="AE34" s="147">
        <f>SUM(L12,L23,L34,L45,L56)</f>
        <v>0</v>
      </c>
      <c r="AF34" s="148">
        <f t="shared" si="18"/>
        <v>0</v>
      </c>
      <c r="AI34" s="35"/>
      <c r="AJ34" s="22" t="s">
        <v>175</v>
      </c>
      <c r="AK34" s="27">
        <f t="shared" si="14"/>
        <v>0</v>
      </c>
      <c r="AL34" s="27">
        <f t="shared" si="15"/>
        <v>0</v>
      </c>
      <c r="AM34" s="27">
        <f t="shared" si="16"/>
        <v>0</v>
      </c>
      <c r="AN34" s="27">
        <f t="shared" si="17"/>
        <v>0</v>
      </c>
      <c r="AO34" s="133"/>
    </row>
    <row r="35" spans="1:41" ht="15.75" thickBot="1">
      <c r="Y35" s="145">
        <v>180</v>
      </c>
      <c r="Z35" s="292" t="s">
        <v>223</v>
      </c>
      <c r="AA35" s="293"/>
      <c r="AB35" s="293"/>
      <c r="AC35" s="294"/>
      <c r="AD35" s="146" t="s">
        <v>116</v>
      </c>
      <c r="AE35" s="147">
        <f>SUM(M12,M23,M34,M45,M56)</f>
        <v>0</v>
      </c>
      <c r="AF35" s="148">
        <f t="shared" si="18"/>
        <v>0</v>
      </c>
      <c r="AI35" s="35"/>
      <c r="AJ35" s="22" t="s">
        <v>178</v>
      </c>
      <c r="AK35" s="27">
        <f t="shared" si="14"/>
        <v>0</v>
      </c>
      <c r="AL35" s="27">
        <f t="shared" si="15"/>
        <v>0</v>
      </c>
      <c r="AM35" s="27">
        <f t="shared" si="16"/>
        <v>0</v>
      </c>
      <c r="AN35" s="27">
        <f t="shared" si="17"/>
        <v>0</v>
      </c>
      <c r="AO35" s="133"/>
    </row>
    <row r="36" spans="1:41" ht="15.75" thickTop="1">
      <c r="A36" s="282" t="s">
        <v>224</v>
      </c>
      <c r="B36" s="282"/>
      <c r="C36" s="283" t="s">
        <v>157</v>
      </c>
      <c r="D36" s="284"/>
      <c r="E36" s="284"/>
      <c r="F36" s="284"/>
      <c r="G36" s="284"/>
      <c r="H36" s="285"/>
      <c r="I36" s="286" t="s">
        <v>158</v>
      </c>
      <c r="J36" s="287"/>
      <c r="K36" s="288" t="s">
        <v>109</v>
      </c>
      <c r="L36" s="289"/>
      <c r="M36" s="289"/>
      <c r="N36" s="289"/>
      <c r="O36" s="289"/>
      <c r="P36" s="289"/>
      <c r="Q36" s="289"/>
      <c r="R36" s="290"/>
      <c r="T36" s="268" t="s">
        <v>98</v>
      </c>
      <c r="U36" s="269"/>
      <c r="V36" s="270"/>
      <c r="Y36" s="168">
        <v>181</v>
      </c>
      <c r="Z36" s="292" t="s">
        <v>225</v>
      </c>
      <c r="AA36" s="293"/>
      <c r="AB36" s="293"/>
      <c r="AC36" s="294"/>
      <c r="AD36" s="169" t="s">
        <v>23</v>
      </c>
      <c r="AE36" s="147">
        <f>SUMIFS(Q:Q,R:R,"P181",B:B,"&lt;&gt;0")</f>
        <v>0</v>
      </c>
      <c r="AF36" s="148">
        <f t="shared" ref="AF36:AF41" si="20">AE36</f>
        <v>0</v>
      </c>
      <c r="AI36" s="35"/>
      <c r="AJ36" s="22" t="s">
        <v>181</v>
      </c>
      <c r="AK36" s="94">
        <f>SUM(AK29:AK35)</f>
        <v>0</v>
      </c>
      <c r="AL36" s="94">
        <f t="shared" ref="AL36:AN36" si="21">SUM(AL29:AL35)</f>
        <v>0</v>
      </c>
      <c r="AM36" s="94">
        <f t="shared" si="21"/>
        <v>0</v>
      </c>
      <c r="AN36" s="94">
        <f t="shared" si="21"/>
        <v>0</v>
      </c>
      <c r="AO36" s="133"/>
    </row>
    <row r="37" spans="1:41" ht="15">
      <c r="A37" s="23" t="s">
        <v>160</v>
      </c>
      <c r="B37" s="24" t="s">
        <v>161</v>
      </c>
      <c r="C37" s="23" t="s">
        <v>162</v>
      </c>
      <c r="D37" s="23" t="s">
        <v>78</v>
      </c>
      <c r="E37" s="23" t="s">
        <v>81</v>
      </c>
      <c r="F37" s="23" t="s">
        <v>84</v>
      </c>
      <c r="G37" s="271" t="s">
        <v>163</v>
      </c>
      <c r="H37" s="272"/>
      <c r="I37" s="93" t="s">
        <v>92</v>
      </c>
      <c r="J37" s="92" t="s">
        <v>95</v>
      </c>
      <c r="K37" s="23" t="s">
        <v>110</v>
      </c>
      <c r="L37" s="130" t="s">
        <v>113</v>
      </c>
      <c r="M37" s="23" t="s">
        <v>116</v>
      </c>
      <c r="N37" s="23" t="s">
        <v>119</v>
      </c>
      <c r="O37" s="23" t="s">
        <v>122</v>
      </c>
      <c r="P37" s="23" t="s">
        <v>125</v>
      </c>
      <c r="Q37" s="271" t="s">
        <v>163</v>
      </c>
      <c r="R37" s="273"/>
      <c r="S37" s="1"/>
      <c r="T37" s="55" t="s">
        <v>102</v>
      </c>
      <c r="U37" s="98" t="s">
        <v>99</v>
      </c>
      <c r="V37" s="132" t="s">
        <v>105</v>
      </c>
      <c r="Y37" s="168">
        <v>182</v>
      </c>
      <c r="Z37" s="292" t="s">
        <v>226</v>
      </c>
      <c r="AA37" s="293"/>
      <c r="AB37" s="293"/>
      <c r="AC37" s="294"/>
      <c r="AD37" s="169" t="s">
        <v>25</v>
      </c>
      <c r="AE37" s="147">
        <f>SUMIFS(Q:Q,R:R,"P182",B:B,"&lt;&gt;0")</f>
        <v>0</v>
      </c>
      <c r="AF37" s="148">
        <f t="shared" si="20"/>
        <v>0</v>
      </c>
      <c r="AI37" s="35"/>
      <c r="AJ37" s="34"/>
      <c r="AK37" s="34"/>
      <c r="AL37" s="34"/>
      <c r="AM37" s="34"/>
      <c r="AN37" s="34"/>
      <c r="AO37" s="133"/>
    </row>
    <row r="38" spans="1:41" ht="15.75" thickBot="1">
      <c r="A38" s="22" t="s">
        <v>166</v>
      </c>
      <c r="B38" s="25">
        <f>IF(B33&lt;&gt;0,IF(SUM(B33+1)&gt;$AE$7,0, SUM(B33+1)),0)</f>
        <v>46320</v>
      </c>
      <c r="C38" s="26"/>
      <c r="D38" s="48"/>
      <c r="E38" s="48"/>
      <c r="F38" s="48"/>
      <c r="G38" s="48"/>
      <c r="H38" s="48"/>
      <c r="I38" s="91"/>
      <c r="J38" s="51"/>
      <c r="K38" s="48"/>
      <c r="L38" s="48"/>
      <c r="M38" s="48"/>
      <c r="N38" s="48"/>
      <c r="O38" s="48"/>
      <c r="P38" s="48"/>
      <c r="Q38" s="48"/>
      <c r="R38" s="50"/>
      <c r="T38" s="56"/>
      <c r="U38" s="99"/>
      <c r="V38" s="97"/>
      <c r="Y38" s="170">
        <v>183</v>
      </c>
      <c r="Z38" s="260" t="s">
        <v>244</v>
      </c>
      <c r="AA38" s="261"/>
      <c r="AB38" s="261"/>
      <c r="AC38" s="262"/>
      <c r="AD38" s="167" t="s">
        <v>243</v>
      </c>
      <c r="AE38" s="151">
        <f>SUMIFS(Q:Q,R:R,"B183",B:B,"&lt;&gt;0")</f>
        <v>0</v>
      </c>
      <c r="AF38" s="152">
        <f t="shared" si="20"/>
        <v>0</v>
      </c>
      <c r="AI38" s="35"/>
      <c r="AJ38" s="34"/>
      <c r="AK38" s="32"/>
      <c r="AL38" s="32"/>
      <c r="AM38" s="32"/>
      <c r="AN38" s="34"/>
      <c r="AO38" s="133"/>
    </row>
    <row r="39" spans="1:41" ht="15.75" thickTop="1">
      <c r="A39" s="22" t="s">
        <v>167</v>
      </c>
      <c r="B39" s="25">
        <f t="shared" ref="B39:B44" si="22">IF(B38&lt;&gt;0,IF(SUM(B38+1)&gt;$AE$7,0, SUM(B38+1)),0)</f>
        <v>46321</v>
      </c>
      <c r="C39" s="26"/>
      <c r="D39" s="48"/>
      <c r="E39" s="48"/>
      <c r="F39" s="48"/>
      <c r="G39" s="48"/>
      <c r="H39" s="48"/>
      <c r="I39" s="91"/>
      <c r="J39" s="51"/>
      <c r="K39" s="48"/>
      <c r="L39" s="48"/>
      <c r="M39" s="48"/>
      <c r="N39" s="48"/>
      <c r="O39" s="48"/>
      <c r="P39" s="48"/>
      <c r="Q39" s="48"/>
      <c r="R39" s="50"/>
      <c r="T39" s="56"/>
      <c r="U39" s="99"/>
      <c r="V39" s="97"/>
      <c r="Y39" s="171">
        <v>185</v>
      </c>
      <c r="Z39" s="278" t="s">
        <v>100</v>
      </c>
      <c r="AA39" s="279"/>
      <c r="AB39" s="279"/>
      <c r="AC39" s="280"/>
      <c r="AD39" s="172" t="s">
        <v>99</v>
      </c>
      <c r="AE39" s="143">
        <f>SUM(U12+U23+U34+U45+U56)</f>
        <v>0</v>
      </c>
      <c r="AF39" s="144">
        <f t="shared" si="20"/>
        <v>0</v>
      </c>
      <c r="AI39" s="35"/>
      <c r="AJ39" s="23" t="s">
        <v>224</v>
      </c>
      <c r="AK39" s="271" t="s">
        <v>159</v>
      </c>
      <c r="AL39" s="291"/>
      <c r="AM39" s="291"/>
      <c r="AN39" s="273"/>
      <c r="AO39" s="133"/>
    </row>
    <row r="40" spans="1:41" ht="15.75" thickBot="1">
      <c r="A40" s="22" t="s">
        <v>171</v>
      </c>
      <c r="B40" s="25">
        <f t="shared" si="22"/>
        <v>46322</v>
      </c>
      <c r="C40" s="26"/>
      <c r="D40" s="48"/>
      <c r="E40" s="48"/>
      <c r="F40" s="48"/>
      <c r="G40" s="48"/>
      <c r="H40" s="48"/>
      <c r="I40" s="91"/>
      <c r="J40" s="51"/>
      <c r="K40" s="48"/>
      <c r="L40" s="48"/>
      <c r="M40" s="48"/>
      <c r="N40" s="48"/>
      <c r="O40" s="48"/>
      <c r="P40" s="48"/>
      <c r="Q40" s="48"/>
      <c r="R40" s="50"/>
      <c r="T40" s="56"/>
      <c r="U40" s="99"/>
      <c r="V40" s="97"/>
      <c r="Y40" s="170">
        <v>186</v>
      </c>
      <c r="Z40" s="260" t="s">
        <v>103</v>
      </c>
      <c r="AA40" s="261"/>
      <c r="AB40" s="261"/>
      <c r="AC40" s="262"/>
      <c r="AD40" s="167" t="s">
        <v>102</v>
      </c>
      <c r="AE40" s="151">
        <f>SUM(T12+T23+T34+T45+T56)</f>
        <v>0</v>
      </c>
      <c r="AF40" s="152">
        <f t="shared" si="20"/>
        <v>0</v>
      </c>
      <c r="AI40" s="35"/>
      <c r="AJ40" s="23" t="s">
        <v>160</v>
      </c>
      <c r="AK40" s="23" t="s">
        <v>164</v>
      </c>
      <c r="AL40" s="23" t="s">
        <v>165</v>
      </c>
      <c r="AM40" s="23" t="s">
        <v>102</v>
      </c>
      <c r="AN40" s="23" t="s">
        <v>81</v>
      </c>
      <c r="AO40" s="133"/>
    </row>
    <row r="41" spans="1:41" ht="15.75" thickTop="1">
      <c r="A41" s="22" t="s">
        <v>172</v>
      </c>
      <c r="B41" s="25">
        <f t="shared" si="22"/>
        <v>46323</v>
      </c>
      <c r="C41" s="26"/>
      <c r="D41" s="48"/>
      <c r="E41" s="48"/>
      <c r="F41" s="48"/>
      <c r="G41" s="48"/>
      <c r="H41" s="48"/>
      <c r="I41" s="91"/>
      <c r="J41" s="51"/>
      <c r="K41" s="48"/>
      <c r="L41" s="48"/>
      <c r="M41" s="48"/>
      <c r="N41" s="48"/>
      <c r="O41" s="48"/>
      <c r="P41" s="48"/>
      <c r="Q41" s="48"/>
      <c r="R41" s="50"/>
      <c r="T41" s="56"/>
      <c r="U41" s="99"/>
      <c r="V41" s="97"/>
      <c r="Y41" s="171">
        <v>194</v>
      </c>
      <c r="Z41" s="278" t="s">
        <v>227</v>
      </c>
      <c r="AA41" s="279"/>
      <c r="AB41" s="279"/>
      <c r="AC41" s="280"/>
      <c r="AD41" s="172" t="s">
        <v>17</v>
      </c>
      <c r="AE41" s="143">
        <f>SUMIFS(Q:Q,R:R,"SALB",B:B,"&lt;&gt;0")</f>
        <v>0</v>
      </c>
      <c r="AF41" s="144">
        <f t="shared" si="20"/>
        <v>0</v>
      </c>
      <c r="AI41" s="35"/>
      <c r="AJ41" s="22" t="s">
        <v>166</v>
      </c>
      <c r="AK41" s="27">
        <f t="shared" ref="AK41:AK47" si="23">I38</f>
        <v>0</v>
      </c>
      <c r="AL41" s="27">
        <f t="shared" ref="AL41:AL47" si="24">K38</f>
        <v>0</v>
      </c>
      <c r="AM41" s="27">
        <f t="shared" ref="AM41:AM47" si="25">IF($U$12&gt;0,T38,0)</f>
        <v>0</v>
      </c>
      <c r="AN41" s="27">
        <f t="shared" ref="AN41:AN47" si="26">IF(E38&gt;8,8,E38)</f>
        <v>0</v>
      </c>
      <c r="AO41" s="133"/>
    </row>
    <row r="42" spans="1:41" ht="15">
      <c r="A42" s="22" t="s">
        <v>173</v>
      </c>
      <c r="B42" s="25">
        <f t="shared" si="22"/>
        <v>46324</v>
      </c>
      <c r="C42" s="26"/>
      <c r="D42" s="48"/>
      <c r="E42" s="48"/>
      <c r="F42" s="48"/>
      <c r="G42" s="48"/>
      <c r="H42" s="48"/>
      <c r="I42" s="91"/>
      <c r="J42" s="51"/>
      <c r="K42" s="48"/>
      <c r="L42" s="48"/>
      <c r="M42" s="48"/>
      <c r="N42" s="48"/>
      <c r="O42" s="48"/>
      <c r="P42" s="48"/>
      <c r="Q42" s="48"/>
      <c r="R42" s="50"/>
      <c r="T42" s="56"/>
      <c r="U42" s="99"/>
      <c r="V42" s="97"/>
      <c r="Y42" s="145">
        <v>195</v>
      </c>
      <c r="Z42" s="292" t="s">
        <v>123</v>
      </c>
      <c r="AA42" s="293"/>
      <c r="AB42" s="293"/>
      <c r="AC42" s="294"/>
      <c r="AD42" s="169" t="s">
        <v>122</v>
      </c>
      <c r="AE42" s="147">
        <f>SUM(O12,O23,O34,O45,O56)</f>
        <v>0</v>
      </c>
      <c r="AF42" s="148">
        <f t="shared" si="18"/>
        <v>0</v>
      </c>
      <c r="AI42" s="35"/>
      <c r="AJ42" s="22" t="s">
        <v>167</v>
      </c>
      <c r="AK42" s="27">
        <f t="shared" si="23"/>
        <v>0</v>
      </c>
      <c r="AL42" s="27">
        <f t="shared" si="24"/>
        <v>0</v>
      </c>
      <c r="AM42" s="27">
        <f t="shared" si="25"/>
        <v>0</v>
      </c>
      <c r="AN42" s="27">
        <f t="shared" si="26"/>
        <v>0</v>
      </c>
      <c r="AO42" s="133"/>
    </row>
    <row r="43" spans="1:41" ht="15">
      <c r="A43" s="22" t="s">
        <v>175</v>
      </c>
      <c r="B43" s="25">
        <f t="shared" si="22"/>
        <v>46325</v>
      </c>
      <c r="C43" s="26"/>
      <c r="D43" s="48"/>
      <c r="E43" s="48"/>
      <c r="F43" s="48"/>
      <c r="G43" s="48"/>
      <c r="H43" s="48"/>
      <c r="I43" s="91"/>
      <c r="J43" s="51"/>
      <c r="K43" s="48"/>
      <c r="L43" s="48"/>
      <c r="M43" s="48"/>
      <c r="N43" s="48"/>
      <c r="O43" s="48"/>
      <c r="P43" s="48"/>
      <c r="Q43" s="48"/>
      <c r="R43" s="50"/>
      <c r="T43" s="56"/>
      <c r="U43" s="99"/>
      <c r="V43" s="97"/>
      <c r="Y43" s="168">
        <v>196</v>
      </c>
      <c r="Z43" s="292" t="s">
        <v>16</v>
      </c>
      <c r="AA43" s="293"/>
      <c r="AB43" s="293"/>
      <c r="AC43" s="294"/>
      <c r="AD43" s="169" t="s">
        <v>15</v>
      </c>
      <c r="AE43" s="147">
        <f>SUMIFS(Q:Q,R:R,"AL",B:B,"&lt;&gt;0")</f>
        <v>0</v>
      </c>
      <c r="AF43" s="148">
        <f t="shared" si="18"/>
        <v>0</v>
      </c>
      <c r="AI43" s="35"/>
      <c r="AJ43" s="22" t="s">
        <v>171</v>
      </c>
      <c r="AK43" s="27">
        <f t="shared" si="23"/>
        <v>0</v>
      </c>
      <c r="AL43" s="27">
        <f t="shared" si="24"/>
        <v>0</v>
      </c>
      <c r="AM43" s="27">
        <f t="shared" si="25"/>
        <v>0</v>
      </c>
      <c r="AN43" s="27">
        <f t="shared" si="26"/>
        <v>0</v>
      </c>
      <c r="AO43" s="133"/>
    </row>
    <row r="44" spans="1:41" ht="15">
      <c r="A44" s="22" t="s">
        <v>178</v>
      </c>
      <c r="B44" s="25">
        <f t="shared" si="22"/>
        <v>46326</v>
      </c>
      <c r="C44" s="26"/>
      <c r="D44" s="48"/>
      <c r="E44" s="48"/>
      <c r="F44" s="48"/>
      <c r="G44" s="48"/>
      <c r="H44" s="48"/>
      <c r="I44" s="91"/>
      <c r="J44" s="51"/>
      <c r="K44" s="48"/>
      <c r="L44" s="48"/>
      <c r="M44" s="48"/>
      <c r="N44" s="48"/>
      <c r="O44" s="48"/>
      <c r="P44" s="48"/>
      <c r="Q44" s="48"/>
      <c r="R44" s="50"/>
      <c r="T44" s="56"/>
      <c r="U44" s="99"/>
      <c r="V44" s="97"/>
      <c r="Y44" s="168">
        <v>197</v>
      </c>
      <c r="Z44" s="292" t="s">
        <v>228</v>
      </c>
      <c r="AA44" s="293"/>
      <c r="AB44" s="293"/>
      <c r="AC44" s="294"/>
      <c r="AD44" s="169" t="s">
        <v>7</v>
      </c>
      <c r="AE44" s="147">
        <f>SUMIFS(Q:Q,R:R,"DR",B:B,"&lt;&gt;0")</f>
        <v>0</v>
      </c>
      <c r="AF44" s="148">
        <f t="shared" si="18"/>
        <v>0</v>
      </c>
      <c r="AI44" s="35"/>
      <c r="AJ44" s="22" t="s">
        <v>172</v>
      </c>
      <c r="AK44" s="27">
        <f t="shared" si="23"/>
        <v>0</v>
      </c>
      <c r="AL44" s="27">
        <f t="shared" si="24"/>
        <v>0</v>
      </c>
      <c r="AM44" s="27">
        <f t="shared" si="25"/>
        <v>0</v>
      </c>
      <c r="AN44" s="27">
        <f t="shared" si="26"/>
        <v>0</v>
      </c>
      <c r="AO44" s="133"/>
    </row>
    <row r="45" spans="1:41" ht="15">
      <c r="A45" s="30" t="s">
        <v>181</v>
      </c>
      <c r="B45" s="21"/>
      <c r="C45" s="29">
        <f>SUMIF($B38:$B44,"&lt;&gt;0",C38:C44)</f>
        <v>0</v>
      </c>
      <c r="D45" s="29">
        <f t="shared" ref="D45:Q45" si="27">SUMIF($B38:$B44,"&lt;&gt;0",D38:D44)</f>
        <v>0</v>
      </c>
      <c r="E45" s="29">
        <f t="shared" si="27"/>
        <v>0</v>
      </c>
      <c r="F45" s="29">
        <f t="shared" si="27"/>
        <v>0</v>
      </c>
      <c r="G45" s="29"/>
      <c r="H45" s="29"/>
      <c r="I45" s="47">
        <f t="shared" si="27"/>
        <v>0</v>
      </c>
      <c r="J45" s="47">
        <f t="shared" si="27"/>
        <v>0</v>
      </c>
      <c r="K45" s="29">
        <f t="shared" si="27"/>
        <v>0</v>
      </c>
      <c r="L45" s="29">
        <f t="shared" si="27"/>
        <v>0</v>
      </c>
      <c r="M45" s="29">
        <f t="shared" si="27"/>
        <v>0</v>
      </c>
      <c r="N45" s="29">
        <f t="shared" si="27"/>
        <v>0</v>
      </c>
      <c r="O45" s="29">
        <f t="shared" si="27"/>
        <v>0</v>
      </c>
      <c r="P45" s="29">
        <f t="shared" si="27"/>
        <v>0</v>
      </c>
      <c r="Q45" s="29">
        <f t="shared" si="27"/>
        <v>0</v>
      </c>
      <c r="R45" s="29"/>
      <c r="T45" s="57">
        <f>SUMIF($B38:$B44,"&lt;&gt;0",T38:T44)</f>
        <v>0</v>
      </c>
      <c r="U45" s="100">
        <f>SUMIF($B38:$B44,"&lt;&gt;0",U38:U44)</f>
        <v>0</v>
      </c>
      <c r="V45" s="100">
        <f>SUMIF($B38:$B44,"&lt;&gt;0",V38:V44)</f>
        <v>0</v>
      </c>
      <c r="Y45" s="188">
        <v>198</v>
      </c>
      <c r="Z45" s="292" t="s">
        <v>229</v>
      </c>
      <c r="AA45" s="293"/>
      <c r="AB45" s="293"/>
      <c r="AC45" s="294"/>
      <c r="AD45" s="189" t="s">
        <v>21</v>
      </c>
      <c r="AE45" s="147">
        <f>SUMIFS(Q:Q,R:R,"POBS",B:B,"&lt;&gt;0")</f>
        <v>0</v>
      </c>
      <c r="AF45" s="148">
        <f t="shared" si="18"/>
        <v>0</v>
      </c>
      <c r="AI45" s="35"/>
      <c r="AJ45" s="22" t="s">
        <v>173</v>
      </c>
      <c r="AK45" s="27">
        <f t="shared" si="23"/>
        <v>0</v>
      </c>
      <c r="AL45" s="27">
        <f t="shared" si="24"/>
        <v>0</v>
      </c>
      <c r="AM45" s="27">
        <f t="shared" si="25"/>
        <v>0</v>
      </c>
      <c r="AN45" s="27">
        <f t="shared" si="26"/>
        <v>0</v>
      </c>
      <c r="AO45" s="133"/>
    </row>
    <row r="46" spans="1:41" ht="15.75" thickBot="1">
      <c r="Y46" s="170">
        <v>199</v>
      </c>
      <c r="Z46" s="260" t="s">
        <v>230</v>
      </c>
      <c r="AA46" s="261"/>
      <c r="AB46" s="261"/>
      <c r="AC46" s="262"/>
      <c r="AD46" s="167" t="s">
        <v>119</v>
      </c>
      <c r="AE46" s="151">
        <f>SUM(N12,N23,N34,N45,N56)</f>
        <v>0</v>
      </c>
      <c r="AF46" s="152">
        <f t="shared" si="18"/>
        <v>0</v>
      </c>
      <c r="AI46" s="35"/>
      <c r="AJ46" s="22" t="s">
        <v>175</v>
      </c>
      <c r="AK46" s="27">
        <f t="shared" si="23"/>
        <v>0</v>
      </c>
      <c r="AL46" s="27">
        <f t="shared" si="24"/>
        <v>0</v>
      </c>
      <c r="AM46" s="27">
        <f t="shared" si="25"/>
        <v>0</v>
      </c>
      <c r="AN46" s="27">
        <f t="shared" si="26"/>
        <v>0</v>
      </c>
      <c r="AO46" s="133"/>
    </row>
    <row r="47" spans="1:41" ht="15.75" thickTop="1">
      <c r="A47" s="334"/>
      <c r="B47" s="334"/>
      <c r="C47" s="335"/>
      <c r="D47" s="335"/>
      <c r="E47" s="335"/>
      <c r="F47" s="335"/>
      <c r="G47" s="335"/>
      <c r="H47" s="335"/>
      <c r="I47" s="335"/>
      <c r="J47" s="335"/>
      <c r="K47" s="335"/>
      <c r="L47" s="335"/>
      <c r="M47" s="335"/>
      <c r="N47" s="335"/>
      <c r="O47" s="335"/>
      <c r="P47" s="335"/>
      <c r="Q47" s="335"/>
      <c r="R47" s="335"/>
      <c r="S47" s="201"/>
      <c r="T47" s="335"/>
      <c r="U47" s="335"/>
      <c r="V47" s="335"/>
      <c r="Y47" s="185" t="s">
        <v>231</v>
      </c>
      <c r="Z47" s="278" t="s">
        <v>129</v>
      </c>
      <c r="AA47" s="279"/>
      <c r="AB47" s="279"/>
      <c r="AC47" s="280"/>
      <c r="AD47" s="173" t="s">
        <v>3</v>
      </c>
      <c r="AE47" s="174">
        <f>SUMIFS(Q:Q,R:R,"LW",B:B,"&lt;&gt;0")</f>
        <v>0</v>
      </c>
      <c r="AF47" s="175">
        <f t="shared" si="18"/>
        <v>0</v>
      </c>
      <c r="AI47" s="35"/>
      <c r="AJ47" s="22" t="s">
        <v>178</v>
      </c>
      <c r="AK47" s="27">
        <f t="shared" si="23"/>
        <v>0</v>
      </c>
      <c r="AL47" s="27">
        <f t="shared" si="24"/>
        <v>0</v>
      </c>
      <c r="AM47" s="27">
        <f t="shared" si="25"/>
        <v>0</v>
      </c>
      <c r="AN47" s="27">
        <f t="shared" si="26"/>
        <v>0</v>
      </c>
      <c r="AO47" s="133"/>
    </row>
    <row r="48" spans="1:41" ht="15.75" thickBot="1">
      <c r="A48" s="202"/>
      <c r="B48" s="203"/>
      <c r="C48" s="202"/>
      <c r="D48" s="202"/>
      <c r="E48" s="202"/>
      <c r="F48" s="202"/>
      <c r="G48" s="333"/>
      <c r="H48" s="333"/>
      <c r="I48" s="204"/>
      <c r="J48" s="204"/>
      <c r="K48" s="202"/>
      <c r="L48" s="202"/>
      <c r="M48" s="202"/>
      <c r="N48" s="202"/>
      <c r="O48" s="202"/>
      <c r="P48" s="202"/>
      <c r="Q48" s="333"/>
      <c r="R48" s="333"/>
      <c r="S48" s="205"/>
      <c r="T48" s="202"/>
      <c r="U48" s="202"/>
      <c r="V48" s="202"/>
      <c r="Y48" s="186" t="s">
        <v>232</v>
      </c>
      <c r="Z48" s="260" t="s">
        <v>106</v>
      </c>
      <c r="AA48" s="261"/>
      <c r="AB48" s="261"/>
      <c r="AC48" s="262"/>
      <c r="AD48" s="167" t="s">
        <v>105</v>
      </c>
      <c r="AE48" s="176">
        <f>SUM(V12+V23+V34+V45+V56)</f>
        <v>0</v>
      </c>
      <c r="AF48" s="152">
        <f t="shared" si="18"/>
        <v>0</v>
      </c>
      <c r="AI48" s="35"/>
      <c r="AJ48" s="22" t="s">
        <v>181</v>
      </c>
      <c r="AK48" s="94">
        <f>SUM(AK41:AK47)</f>
        <v>0</v>
      </c>
      <c r="AL48" s="94">
        <f t="shared" ref="AL48:AN48" si="28">SUM(AL41:AL47)</f>
        <v>0</v>
      </c>
      <c r="AM48" s="94">
        <f t="shared" si="28"/>
        <v>0</v>
      </c>
      <c r="AN48" s="94">
        <f t="shared" si="28"/>
        <v>0</v>
      </c>
      <c r="AO48" s="133"/>
    </row>
    <row r="49" spans="1:41" ht="14.25" thickTop="1" thickBot="1">
      <c r="A49" s="205"/>
      <c r="B49" s="206"/>
      <c r="C49" s="207"/>
      <c r="D49" s="207"/>
      <c r="E49" s="207"/>
      <c r="F49" s="207"/>
      <c r="G49" s="207"/>
      <c r="H49" s="207"/>
      <c r="I49" s="207"/>
      <c r="J49" s="207"/>
      <c r="K49" s="207"/>
      <c r="L49" s="207"/>
      <c r="M49" s="207"/>
      <c r="N49" s="207"/>
      <c r="O49" s="207"/>
      <c r="P49" s="207"/>
      <c r="Q49" s="207"/>
      <c r="R49" s="208"/>
      <c r="S49" s="201"/>
      <c r="T49" s="207"/>
      <c r="U49" s="207"/>
      <c r="V49" s="207"/>
      <c r="Y49" s="5"/>
      <c r="Z49" s="263"/>
      <c r="AA49" s="263"/>
      <c r="AE49" s="90">
        <f>SUM(AE18:AE48)</f>
        <v>0</v>
      </c>
      <c r="AF49" s="44">
        <f>SUM(AF18:AF48)</f>
        <v>0</v>
      </c>
      <c r="AI49" s="35"/>
      <c r="AJ49" s="34"/>
      <c r="AK49" s="34"/>
      <c r="AL49" s="34"/>
      <c r="AM49" s="34"/>
      <c r="AN49" s="34"/>
      <c r="AO49" s="133"/>
    </row>
    <row r="50" spans="1:41" ht="13.5" thickTop="1">
      <c r="A50" s="205"/>
      <c r="B50" s="206"/>
      <c r="C50" s="207"/>
      <c r="D50" s="207"/>
      <c r="E50" s="207"/>
      <c r="F50" s="207"/>
      <c r="G50" s="207"/>
      <c r="H50" s="207"/>
      <c r="I50" s="207"/>
      <c r="J50" s="207"/>
      <c r="K50" s="207"/>
      <c r="L50" s="207"/>
      <c r="M50" s="207"/>
      <c r="N50" s="207"/>
      <c r="O50" s="207"/>
      <c r="P50" s="207"/>
      <c r="Q50" s="207"/>
      <c r="R50" s="208"/>
      <c r="S50" s="201"/>
      <c r="T50" s="207"/>
      <c r="U50" s="207"/>
      <c r="V50" s="207"/>
      <c r="Y50" s="264" t="s">
        <v>233</v>
      </c>
      <c r="Z50" s="264"/>
      <c r="AA50" s="264"/>
      <c r="AB50" s="264"/>
      <c r="AC50" s="264"/>
      <c r="AD50" s="264"/>
      <c r="AE50" s="264"/>
      <c r="AF50" s="264"/>
      <c r="AI50" s="35"/>
      <c r="AJ50" s="34"/>
      <c r="AK50" s="34"/>
      <c r="AL50" s="34"/>
      <c r="AM50" s="34"/>
      <c r="AN50" s="34"/>
      <c r="AO50" s="133"/>
    </row>
    <row r="51" spans="1:41" ht="13.5" thickBot="1">
      <c r="A51" s="205"/>
      <c r="B51" s="206"/>
      <c r="C51" s="207"/>
      <c r="D51" s="207"/>
      <c r="E51" s="207"/>
      <c r="F51" s="207"/>
      <c r="G51" s="207"/>
      <c r="H51" s="207"/>
      <c r="I51" s="207"/>
      <c r="J51" s="207"/>
      <c r="K51" s="207"/>
      <c r="L51" s="207"/>
      <c r="M51" s="207"/>
      <c r="N51" s="207"/>
      <c r="O51" s="207"/>
      <c r="P51" s="207"/>
      <c r="Q51" s="207"/>
      <c r="R51" s="208"/>
      <c r="S51" s="201"/>
      <c r="T51" s="207"/>
      <c r="U51" s="207"/>
      <c r="V51" s="207"/>
      <c r="AI51" s="35"/>
      <c r="AJ51" s="23" t="s">
        <v>234</v>
      </c>
      <c r="AK51" s="271" t="s">
        <v>159</v>
      </c>
      <c r="AL51" s="291"/>
      <c r="AM51" s="291"/>
      <c r="AN51" s="273"/>
      <c r="AO51" s="133"/>
    </row>
    <row r="52" spans="1:41" ht="13.5" thickTop="1">
      <c r="A52" s="205"/>
      <c r="B52" s="206"/>
      <c r="C52" s="207"/>
      <c r="D52" s="207"/>
      <c r="E52" s="207"/>
      <c r="F52" s="207"/>
      <c r="G52" s="207"/>
      <c r="H52" s="207"/>
      <c r="I52" s="207"/>
      <c r="J52" s="207"/>
      <c r="K52" s="207"/>
      <c r="L52" s="207"/>
      <c r="M52" s="207"/>
      <c r="N52" s="207"/>
      <c r="O52" s="207"/>
      <c r="P52" s="207"/>
      <c r="Q52" s="207"/>
      <c r="R52" s="208"/>
      <c r="S52" s="201"/>
      <c r="T52" s="207"/>
      <c r="U52" s="207"/>
      <c r="V52" s="207"/>
      <c r="X52" s="81"/>
      <c r="Y52" s="8"/>
      <c r="Z52" s="8"/>
      <c r="AA52" s="8"/>
      <c r="AB52" s="8"/>
      <c r="AC52" s="8"/>
      <c r="AD52" s="8"/>
      <c r="AE52" s="8"/>
      <c r="AF52" s="8"/>
      <c r="AG52" s="9"/>
      <c r="AI52" s="35"/>
      <c r="AJ52" s="23" t="s">
        <v>160</v>
      </c>
      <c r="AK52" s="23" t="s">
        <v>164</v>
      </c>
      <c r="AL52" s="23" t="s">
        <v>165</v>
      </c>
      <c r="AM52" s="23" t="s">
        <v>102</v>
      </c>
      <c r="AN52" s="23" t="s">
        <v>81</v>
      </c>
      <c r="AO52" s="133"/>
    </row>
    <row r="53" spans="1:41" ht="12.75" customHeight="1">
      <c r="A53" s="205"/>
      <c r="B53" s="206"/>
      <c r="C53" s="207"/>
      <c r="D53" s="207"/>
      <c r="E53" s="207"/>
      <c r="F53" s="207"/>
      <c r="G53" s="207"/>
      <c r="H53" s="207"/>
      <c r="I53" s="207"/>
      <c r="J53" s="207"/>
      <c r="K53" s="207"/>
      <c r="L53" s="207"/>
      <c r="M53" s="207"/>
      <c r="N53" s="207"/>
      <c r="O53" s="207"/>
      <c r="P53" s="207"/>
      <c r="Q53" s="207"/>
      <c r="R53" s="208"/>
      <c r="S53" s="201"/>
      <c r="T53" s="207"/>
      <c r="U53" s="207"/>
      <c r="V53" s="207"/>
      <c r="X53" s="10"/>
      <c r="Y53" s="265"/>
      <c r="Z53" s="265"/>
      <c r="AA53" s="265"/>
      <c r="AB53" s="265"/>
      <c r="AC53" s="265"/>
      <c r="AD53" s="265"/>
      <c r="AE53" s="265"/>
      <c r="AF53" s="265"/>
      <c r="AG53" s="11"/>
      <c r="AI53" s="35"/>
      <c r="AJ53" s="22" t="s">
        <v>166</v>
      </c>
      <c r="AK53" s="27">
        <f t="shared" ref="AK53:AK59" si="29">I49</f>
        <v>0</v>
      </c>
      <c r="AL53" s="27">
        <f t="shared" ref="AL53:AL59" si="30">K49</f>
        <v>0</v>
      </c>
      <c r="AM53" s="27">
        <f t="shared" ref="AM53:AM59" si="31">IF($U$12&gt;0,T49,0)</f>
        <v>0</v>
      </c>
      <c r="AN53" s="27">
        <f t="shared" ref="AN53:AN59" si="32">IF(E49&gt;8,8,E49)</f>
        <v>0</v>
      </c>
      <c r="AO53" s="133"/>
    </row>
    <row r="54" spans="1:41" ht="12.75" customHeight="1">
      <c r="A54" s="205"/>
      <c r="B54" s="206"/>
      <c r="C54" s="207"/>
      <c r="D54" s="207"/>
      <c r="E54" s="207"/>
      <c r="F54" s="207"/>
      <c r="G54" s="207"/>
      <c r="H54" s="207"/>
      <c r="I54" s="207"/>
      <c r="J54" s="207"/>
      <c r="K54" s="207"/>
      <c r="L54" s="207"/>
      <c r="M54" s="207"/>
      <c r="N54" s="207"/>
      <c r="O54" s="207"/>
      <c r="P54" s="207"/>
      <c r="Q54" s="207"/>
      <c r="R54" s="208"/>
      <c r="S54" s="201"/>
      <c r="T54" s="207"/>
      <c r="U54" s="207"/>
      <c r="V54" s="207"/>
      <c r="X54" s="10"/>
      <c r="Y54" s="2" t="s">
        <v>235</v>
      </c>
      <c r="AE54" s="2" t="s">
        <v>161</v>
      </c>
      <c r="AG54" s="11"/>
      <c r="AI54" s="35"/>
      <c r="AJ54" s="22" t="s">
        <v>167</v>
      </c>
      <c r="AK54" s="27">
        <f t="shared" si="29"/>
        <v>0</v>
      </c>
      <c r="AL54" s="27">
        <f t="shared" si="30"/>
        <v>0</v>
      </c>
      <c r="AM54" s="27">
        <f t="shared" si="31"/>
        <v>0</v>
      </c>
      <c r="AN54" s="27">
        <f t="shared" si="32"/>
        <v>0</v>
      </c>
      <c r="AO54" s="133"/>
    </row>
    <row r="55" spans="1:41">
      <c r="A55" s="205"/>
      <c r="B55" s="206"/>
      <c r="C55" s="207"/>
      <c r="D55" s="207"/>
      <c r="E55" s="207"/>
      <c r="F55" s="207"/>
      <c r="G55" s="207"/>
      <c r="H55" s="207"/>
      <c r="I55" s="207"/>
      <c r="J55" s="207"/>
      <c r="K55" s="207"/>
      <c r="L55" s="207"/>
      <c r="M55" s="207"/>
      <c r="N55" s="207"/>
      <c r="O55" s="207"/>
      <c r="P55" s="207"/>
      <c r="Q55" s="207"/>
      <c r="R55" s="208"/>
      <c r="S55" s="201"/>
      <c r="T55" s="207"/>
      <c r="U55" s="207"/>
      <c r="V55" s="207"/>
      <c r="X55" s="10"/>
      <c r="Y55" s="266" t="s">
        <v>236</v>
      </c>
      <c r="Z55" s="266"/>
      <c r="AA55" s="266"/>
      <c r="AB55" s="266"/>
      <c r="AC55" s="266"/>
      <c r="AD55" s="266"/>
      <c r="AE55" s="266"/>
      <c r="AF55" s="266"/>
      <c r="AG55" s="11"/>
      <c r="AI55" s="35"/>
      <c r="AJ55" s="22" t="s">
        <v>171</v>
      </c>
      <c r="AK55" s="27">
        <f t="shared" si="29"/>
        <v>0</v>
      </c>
      <c r="AL55" s="27">
        <f t="shared" si="30"/>
        <v>0</v>
      </c>
      <c r="AM55" s="27">
        <f t="shared" si="31"/>
        <v>0</v>
      </c>
      <c r="AN55" s="27">
        <f t="shared" si="32"/>
        <v>0</v>
      </c>
      <c r="AO55" s="133"/>
    </row>
    <row r="56" spans="1:41">
      <c r="A56" s="209"/>
      <c r="B56" s="207"/>
      <c r="C56" s="207"/>
      <c r="D56" s="207"/>
      <c r="E56" s="207"/>
      <c r="F56" s="207"/>
      <c r="G56" s="207"/>
      <c r="H56" s="207"/>
      <c r="I56" s="207"/>
      <c r="J56" s="207"/>
      <c r="K56" s="207"/>
      <c r="L56" s="207"/>
      <c r="M56" s="207"/>
      <c r="N56" s="207"/>
      <c r="O56" s="207"/>
      <c r="P56" s="207"/>
      <c r="Q56" s="207"/>
      <c r="R56" s="207"/>
      <c r="S56" s="207"/>
      <c r="T56" s="207"/>
      <c r="U56" s="207"/>
      <c r="V56" s="207"/>
      <c r="X56" s="10"/>
      <c r="Y56" s="266"/>
      <c r="Z56" s="266"/>
      <c r="AA56" s="266"/>
      <c r="AB56" s="266"/>
      <c r="AC56" s="266"/>
      <c r="AD56" s="266"/>
      <c r="AE56" s="266"/>
      <c r="AF56" s="266"/>
      <c r="AG56" s="11"/>
      <c r="AI56" s="35"/>
      <c r="AJ56" s="22" t="s">
        <v>172</v>
      </c>
      <c r="AK56" s="27">
        <f t="shared" si="29"/>
        <v>0</v>
      </c>
      <c r="AL56" s="27">
        <f t="shared" si="30"/>
        <v>0</v>
      </c>
      <c r="AM56" s="27">
        <f t="shared" si="31"/>
        <v>0</v>
      </c>
      <c r="AN56" s="27">
        <f t="shared" si="32"/>
        <v>0</v>
      </c>
      <c r="AO56" s="133"/>
    </row>
    <row r="57" spans="1:41">
      <c r="X57" s="10"/>
      <c r="AG57" s="11"/>
      <c r="AI57" s="35"/>
      <c r="AJ57" s="22" t="s">
        <v>173</v>
      </c>
      <c r="AK57" s="27">
        <f t="shared" si="29"/>
        <v>0</v>
      </c>
      <c r="AL57" s="27">
        <f t="shared" si="30"/>
        <v>0</v>
      </c>
      <c r="AM57" s="27">
        <f t="shared" si="31"/>
        <v>0</v>
      </c>
      <c r="AN57" s="27">
        <f t="shared" si="32"/>
        <v>0</v>
      </c>
      <c r="AO57" s="133"/>
    </row>
    <row r="58" spans="1:41">
      <c r="A58" s="281" t="s">
        <v>237</v>
      </c>
      <c r="B58" s="281"/>
      <c r="C58" s="281"/>
      <c r="D58" s="281"/>
      <c r="E58" s="281"/>
      <c r="F58" s="281"/>
      <c r="G58" s="281"/>
      <c r="H58" s="281"/>
      <c r="I58" s="281"/>
      <c r="J58" s="281"/>
      <c r="K58" s="281"/>
      <c r="L58" s="281"/>
      <c r="M58" s="281"/>
      <c r="N58" s="281"/>
      <c r="O58" s="281"/>
      <c r="P58" s="281"/>
      <c r="Q58" s="281"/>
      <c r="R58" s="281"/>
      <c r="X58" s="10"/>
      <c r="Y58" s="267"/>
      <c r="Z58" s="267"/>
      <c r="AA58" s="267"/>
      <c r="AB58" s="267"/>
      <c r="AC58" s="267"/>
      <c r="AD58" s="267"/>
      <c r="AE58" s="265"/>
      <c r="AF58" s="265"/>
      <c r="AG58" s="11"/>
      <c r="AI58" s="35"/>
      <c r="AJ58" s="22" t="s">
        <v>175</v>
      </c>
      <c r="AK58" s="27">
        <f t="shared" si="29"/>
        <v>0</v>
      </c>
      <c r="AL58" s="27">
        <f t="shared" si="30"/>
        <v>0</v>
      </c>
      <c r="AM58" s="27">
        <f t="shared" si="31"/>
        <v>0</v>
      </c>
      <c r="AN58" s="27">
        <f t="shared" si="32"/>
        <v>0</v>
      </c>
      <c r="AO58" s="133"/>
    </row>
    <row r="59" spans="1:41">
      <c r="A59" s="274" t="s">
        <v>239</v>
      </c>
      <c r="B59" s="274"/>
      <c r="C59" s="274"/>
      <c r="D59" s="274"/>
      <c r="E59" s="274"/>
      <c r="F59" s="274"/>
      <c r="G59" s="274"/>
      <c r="H59" s="274"/>
      <c r="I59" s="274"/>
      <c r="J59" s="274"/>
      <c r="K59" s="274"/>
      <c r="L59" s="274"/>
      <c r="M59" s="274"/>
      <c r="N59" s="274"/>
      <c r="O59" s="274"/>
      <c r="P59" s="274"/>
      <c r="Q59" s="274"/>
      <c r="R59" s="274"/>
      <c r="X59" s="10"/>
      <c r="Y59" s="1" t="s">
        <v>238</v>
      </c>
      <c r="Z59" s="1"/>
      <c r="AA59" s="1"/>
      <c r="AB59" s="1"/>
      <c r="AC59" s="1"/>
      <c r="AD59" s="1"/>
      <c r="AE59" s="2" t="s">
        <v>161</v>
      </c>
      <c r="AG59" s="11"/>
      <c r="AI59" s="35"/>
      <c r="AJ59" s="22" t="s">
        <v>178</v>
      </c>
      <c r="AK59" s="27">
        <f t="shared" si="29"/>
        <v>0</v>
      </c>
      <c r="AL59" s="27">
        <f t="shared" si="30"/>
        <v>0</v>
      </c>
      <c r="AM59" s="27">
        <f t="shared" si="31"/>
        <v>0</v>
      </c>
      <c r="AN59" s="27">
        <f t="shared" si="32"/>
        <v>0</v>
      </c>
      <c r="AO59" s="133"/>
    </row>
    <row r="60" spans="1:41" ht="13.5" thickBot="1">
      <c r="A60" s="15"/>
      <c r="B60" s="2" t="s">
        <v>240</v>
      </c>
      <c r="E60" s="52"/>
      <c r="F60" s="80" t="s">
        <v>241</v>
      </c>
      <c r="G60" s="52"/>
      <c r="H60" s="52"/>
      <c r="I60" s="52"/>
      <c r="J60" s="52"/>
      <c r="X60" s="12"/>
      <c r="Y60" s="13"/>
      <c r="Z60" s="13"/>
      <c r="AA60" s="13"/>
      <c r="AB60" s="13"/>
      <c r="AC60" s="13"/>
      <c r="AD60" s="13"/>
      <c r="AE60" s="13"/>
      <c r="AF60" s="13"/>
      <c r="AG60" s="14"/>
      <c r="AI60" s="35"/>
      <c r="AJ60" s="22" t="s">
        <v>181</v>
      </c>
      <c r="AK60" s="94">
        <f>SUM(AK53:AK59)</f>
        <v>0</v>
      </c>
      <c r="AL60" s="94">
        <f t="shared" ref="AL60:AN60" si="33">SUM(AL53:AL59)</f>
        <v>0</v>
      </c>
      <c r="AM60" s="94">
        <f t="shared" si="33"/>
        <v>0</v>
      </c>
      <c r="AN60" s="94">
        <f t="shared" si="33"/>
        <v>0</v>
      </c>
      <c r="AO60" s="133"/>
    </row>
    <row r="61" spans="1:41" ht="13.5" thickTop="1">
      <c r="AI61" s="35"/>
      <c r="AJ61" s="34"/>
      <c r="AK61" s="34"/>
      <c r="AL61" s="34"/>
      <c r="AM61" s="34"/>
      <c r="AN61" s="34"/>
      <c r="AO61" s="133"/>
    </row>
    <row r="62" spans="1:41" ht="12.75" customHeight="1">
      <c r="C62" s="275" t="s">
        <v>242</v>
      </c>
      <c r="D62" s="275"/>
      <c r="E62" s="275"/>
      <c r="F62" s="275"/>
      <c r="G62" s="275"/>
      <c r="H62" s="275"/>
      <c r="I62" s="275"/>
      <c r="J62" s="275"/>
      <c r="K62" s="275"/>
      <c r="L62" s="275"/>
      <c r="M62" s="275"/>
      <c r="N62" s="276"/>
      <c r="AI62" s="39"/>
      <c r="AJ62" s="40"/>
      <c r="AK62" s="40"/>
      <c r="AL62" s="40"/>
      <c r="AM62" s="40"/>
      <c r="AN62" s="40"/>
      <c r="AO62" s="134"/>
    </row>
    <row r="63" spans="1:41" ht="12.75" customHeight="1">
      <c r="C63" s="275"/>
      <c r="D63" s="275"/>
      <c r="E63" s="275"/>
      <c r="F63" s="275"/>
      <c r="G63" s="275"/>
      <c r="H63" s="275"/>
      <c r="I63" s="275"/>
      <c r="J63" s="275"/>
      <c r="K63" s="275"/>
      <c r="L63" s="275"/>
      <c r="M63" s="275"/>
      <c r="N63" s="277"/>
    </row>
  </sheetData>
  <sheetProtection sheet="1" formatColumns="0" selectLockedCells="1"/>
  <protectedRanges>
    <protectedRange sqref="C5:C11 C16:C22 C27:C33 C38:C44 C49:C55" name="Range1_2"/>
    <protectedRange sqref="Y3 Y5 AD3 AB7 AE7 AD5:AF5" name="Range1_1_1"/>
    <protectedRange sqref="AG10" name="Range1_2_1_1"/>
    <protectedRange sqref="AB10" name="Range1_3_2_1"/>
    <protectedRange sqref="AE24" name="Range1_3_1_1_1_1"/>
  </protectedRanges>
  <mergeCells count="107">
    <mergeCell ref="Y2:AB2"/>
    <mergeCell ref="AD2:AF2"/>
    <mergeCell ref="Y5:AB5"/>
    <mergeCell ref="Y6:Z6"/>
    <mergeCell ref="AB6:AC6"/>
    <mergeCell ref="AE6:AF6"/>
    <mergeCell ref="Y7:Z7"/>
    <mergeCell ref="AB7:AC7"/>
    <mergeCell ref="AE7:AF7"/>
    <mergeCell ref="Y9:AB9"/>
    <mergeCell ref="AD9:AF9"/>
    <mergeCell ref="Y10:AA10"/>
    <mergeCell ref="AD10:AE10"/>
    <mergeCell ref="Y11:AA11"/>
    <mergeCell ref="AD11:AE11"/>
    <mergeCell ref="Y12:AA12"/>
    <mergeCell ref="AD12:AE12"/>
    <mergeCell ref="Y13:AA13"/>
    <mergeCell ref="AD13:AE13"/>
    <mergeCell ref="AK15:AN15"/>
    <mergeCell ref="Y16:AF16"/>
    <mergeCell ref="Z18:AC18"/>
    <mergeCell ref="Z19:AC19"/>
    <mergeCell ref="Z20:AC20"/>
    <mergeCell ref="Z21:AC21"/>
    <mergeCell ref="Z22:AC22"/>
    <mergeCell ref="Z23:AC23"/>
    <mergeCell ref="Z24:AC24"/>
    <mergeCell ref="A3:B3"/>
    <mergeCell ref="C3:H3"/>
    <mergeCell ref="I3:J3"/>
    <mergeCell ref="K3:R3"/>
    <mergeCell ref="T3:V3"/>
    <mergeCell ref="Y3:AB3"/>
    <mergeCell ref="AD3:AF3"/>
    <mergeCell ref="AK3:AN3"/>
    <mergeCell ref="G4:H4"/>
    <mergeCell ref="Q4:R4"/>
    <mergeCell ref="Y4:AB4"/>
    <mergeCell ref="A14:B14"/>
    <mergeCell ref="C14:H14"/>
    <mergeCell ref="I14:J14"/>
    <mergeCell ref="K14:R14"/>
    <mergeCell ref="T14:V14"/>
    <mergeCell ref="Y14:AA14"/>
    <mergeCell ref="AD14:AE14"/>
    <mergeCell ref="G15:H15"/>
    <mergeCell ref="Q15:R15"/>
    <mergeCell ref="A25:B25"/>
    <mergeCell ref="C25:H25"/>
    <mergeCell ref="I25:J25"/>
    <mergeCell ref="K25:R25"/>
    <mergeCell ref="T25:V25"/>
    <mergeCell ref="Z25:AC25"/>
    <mergeCell ref="AK27:AN27"/>
    <mergeCell ref="Z28:AC28"/>
    <mergeCell ref="Z29:AC29"/>
    <mergeCell ref="G26:H26"/>
    <mergeCell ref="Q26:R26"/>
    <mergeCell ref="Z26:AC26"/>
    <mergeCell ref="Z27:AC27"/>
    <mergeCell ref="Z30:AC30"/>
    <mergeCell ref="Z31:AC31"/>
    <mergeCell ref="Z32:AC32"/>
    <mergeCell ref="Z33:AC33"/>
    <mergeCell ref="Z34:AC34"/>
    <mergeCell ref="Z35:AC35"/>
    <mergeCell ref="A36:B36"/>
    <mergeCell ref="C36:H36"/>
    <mergeCell ref="I36:J36"/>
    <mergeCell ref="K36:R36"/>
    <mergeCell ref="T36:V36"/>
    <mergeCell ref="Z36:AC36"/>
    <mergeCell ref="AK51:AN51"/>
    <mergeCell ref="A58:R58"/>
    <mergeCell ref="G37:H37"/>
    <mergeCell ref="Q37:R37"/>
    <mergeCell ref="Z37:AC37"/>
    <mergeCell ref="A47:B47"/>
    <mergeCell ref="C47:H47"/>
    <mergeCell ref="I47:J47"/>
    <mergeCell ref="K47:R47"/>
    <mergeCell ref="T47:V47"/>
    <mergeCell ref="Z44:AC44"/>
    <mergeCell ref="Z45:AC45"/>
    <mergeCell ref="Z38:AC38"/>
    <mergeCell ref="Z39:AC39"/>
    <mergeCell ref="AK39:AN39"/>
    <mergeCell ref="Z40:AC40"/>
    <mergeCell ref="Z41:AC41"/>
    <mergeCell ref="Z42:AC42"/>
    <mergeCell ref="Z43:AC43"/>
    <mergeCell ref="Z47:AC47"/>
    <mergeCell ref="A59:R59"/>
    <mergeCell ref="C62:M63"/>
    <mergeCell ref="N62:N63"/>
    <mergeCell ref="Z46:AC46"/>
    <mergeCell ref="G48:H48"/>
    <mergeCell ref="Q48:R48"/>
    <mergeCell ref="Z48:AC48"/>
    <mergeCell ref="Z49:AA49"/>
    <mergeCell ref="Y50:AF50"/>
    <mergeCell ref="Y53:AD53"/>
    <mergeCell ref="AE53:AF53"/>
    <mergeCell ref="Y55:AF56"/>
    <mergeCell ref="Y58:AD58"/>
    <mergeCell ref="AE58:AF58"/>
  </mergeCells>
  <conditionalFormatting sqref="B5:B11 B16:B22 B27:B33 B38:B44">
    <cfRule type="cellIs" dxfId="18" priority="49" stopIfTrue="1" operator="equal">
      <formula>0</formula>
    </cfRule>
  </conditionalFormatting>
  <conditionalFormatting sqref="B49:B55">
    <cfRule type="cellIs" dxfId="17" priority="4" stopIfTrue="1" operator="equal">
      <formula>0</formula>
    </cfRule>
  </conditionalFormatting>
  <conditionalFormatting sqref="C12:Q12 C23:Q23 C34:Q34">
    <cfRule type="cellIs" dxfId="16" priority="5" stopIfTrue="1" operator="equal">
      <formula>0</formula>
    </cfRule>
  </conditionalFormatting>
  <conditionalFormatting sqref="C45:Q45">
    <cfRule type="cellIs" dxfId="15" priority="32" stopIfTrue="1" operator="equal">
      <formula>0</formula>
    </cfRule>
  </conditionalFormatting>
  <conditionalFormatting sqref="T12:V12">
    <cfRule type="cellIs" dxfId="14" priority="40" stopIfTrue="1" operator="equal">
      <formula>0</formula>
    </cfRule>
  </conditionalFormatting>
  <conditionalFormatting sqref="T23:V23">
    <cfRule type="cellIs" dxfId="13" priority="39" stopIfTrue="1" operator="equal">
      <formula>0</formula>
    </cfRule>
  </conditionalFormatting>
  <conditionalFormatting sqref="T34:V34">
    <cfRule type="cellIs" dxfId="12" priority="38" stopIfTrue="1" operator="equal">
      <formula>0</formula>
    </cfRule>
  </conditionalFormatting>
  <conditionalFormatting sqref="T45:V45">
    <cfRule type="cellIs" dxfId="11" priority="37" stopIfTrue="1" operator="equal">
      <formula>0</formula>
    </cfRule>
  </conditionalFormatting>
  <conditionalFormatting sqref="AB14">
    <cfRule type="cellIs" dxfId="10" priority="31" stopIfTrue="1" operator="lessThan">
      <formula>0</formula>
    </cfRule>
  </conditionalFormatting>
  <conditionalFormatting sqref="AE18:AF23 AE25:AF49">
    <cfRule type="cellIs" dxfId="9" priority="1" stopIfTrue="1" operator="equal">
      <formula>0</formula>
    </cfRule>
  </conditionalFormatting>
  <dataValidations count="5">
    <dataValidation type="date" allowBlank="1" showInputMessage="1" sqref="AE7" xr:uid="{DBD1D72D-DACD-424A-8F44-CC8AFB8FD2F7}">
      <formula1>1</formula1>
      <formula2>73050</formula2>
    </dataValidation>
    <dataValidation type="decimal" allowBlank="1" showInputMessage="1" showErrorMessage="1" errorTitle="Invalid Data Type" error="Please enter a number between 0 and 24." sqref="C16:C22 C38:C44 C27:C33 C5:C11 C49:C55" xr:uid="{CF8509A3-AF08-4EB2-B4E0-3DC52D292070}">
      <formula1>0</formula1>
      <formula2>24</formula2>
    </dataValidation>
    <dataValidation type="decimal" allowBlank="1" showInputMessage="1" showErrorMessage="1" sqref="AD5" xr:uid="{54A183FA-0324-4F13-8E74-13BEFC0B7011}">
      <formula1>0</formula1>
      <formula2>2</formula2>
    </dataValidation>
    <dataValidation type="decimal" allowBlank="1" showInputMessage="1" showErrorMessage="1" sqref="AG10 AB10 AE24" xr:uid="{2083C845-5955-4FA0-A1D5-F0B2E822432D}">
      <formula1>0</formula1>
      <formula2>300</formula2>
    </dataValidation>
    <dataValidation allowBlank="1" showInputMessage="1" sqref="AB7" xr:uid="{066B84B8-3155-42D4-8A80-96FA5D9743A5}"/>
  </dataValidations>
  <hyperlinks>
    <hyperlink ref="F60" r:id="rId1" display="http://web.uncg.edu/hrs/PolicyManuals/StaffManual/Section5/" xr:uid="{1A460064-A01E-4452-9353-37D3DC9BCEE5}"/>
  </hyperlinks>
  <printOptions horizontalCentered="1" verticalCentered="1"/>
  <pageMargins left="0.7" right="0.7" top="0.75" bottom="0.75" header="0.3" footer="0.3"/>
  <pageSetup scale="54" orientation="landscape" r:id="rId2"/>
  <headerFooter>
    <oddHeader>&amp;CMonthly Time &amp; Leave Record 
For Non-Exempt Employees</oddHeader>
    <oddFooter>&amp;Lv. 1.1
r. 11/18/2025</oddFooter>
  </headerFooter>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EA65F9F6-1CF3-4FA7-B253-EA19B951F4A4}">
          <x14:formula1>
            <xm:f>Validation!$F$18:$F$21</xm:f>
          </x14:formula1>
          <xm:sqref>H5:H11 H16:H22 H27:H33 H38:H44 H49:H55</xm:sqref>
        </x14:dataValidation>
        <x14:dataValidation type="list" allowBlank="1" showInputMessage="1" showErrorMessage="1" xr:uid="{3778733A-E349-4D5C-80E1-CAD763F4D510}">
          <x14:formula1>
            <xm:f>Validation!$B$18:$B$29</xm:f>
          </x14:formula1>
          <xm:sqref>R38:R44 R49:R55 R5:R11 R27:R33 R16:R22</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00D57-A1F0-4544-897A-23232747DB8E}">
  <sheetPr>
    <tabColor theme="3" tint="0.79998168889431442"/>
  </sheetPr>
  <dimension ref="A2:AP63"/>
  <sheetViews>
    <sheetView showGridLines="0" zoomScale="90" zoomScaleNormal="90" zoomScalePageLayoutView="115" workbookViewId="0">
      <selection activeCell="G31" sqref="G31"/>
    </sheetView>
  </sheetViews>
  <sheetFormatPr defaultColWidth="7.42578125" defaultRowHeight="12.75"/>
  <cols>
    <col min="1" max="2" width="7.42578125" style="2" customWidth="1"/>
    <col min="3" max="3" width="8.140625" style="2" customWidth="1"/>
    <col min="4" max="6" width="8.42578125" style="2" customWidth="1"/>
    <col min="7" max="7" width="7.5703125" style="2" customWidth="1"/>
    <col min="8" max="8" width="8.140625" style="2" customWidth="1"/>
    <col min="9" max="9" width="8.85546875" style="2" customWidth="1"/>
    <col min="10" max="10" width="8.5703125" style="2" customWidth="1"/>
    <col min="11" max="11" width="7.140625" style="2" customWidth="1"/>
    <col min="12" max="12" width="6.5703125" style="2" customWidth="1"/>
    <col min="13" max="13" width="6.140625" style="2" customWidth="1"/>
    <col min="14" max="14" width="6.85546875" style="2" customWidth="1"/>
    <col min="15" max="15" width="5.7109375" style="2" customWidth="1"/>
    <col min="16" max="16" width="6.42578125" style="2" customWidth="1"/>
    <col min="17" max="17" width="6.140625" style="2" bestFit="1" customWidth="1"/>
    <col min="18" max="18" width="8.85546875" style="2" bestFit="1" customWidth="1"/>
    <col min="19" max="19" width="2.5703125" style="2" customWidth="1"/>
    <col min="20" max="21" width="6" style="2" customWidth="1"/>
    <col min="22" max="22" width="7.85546875" style="2" bestFit="1" customWidth="1"/>
    <col min="23" max="24" width="2.140625" style="2" customWidth="1"/>
    <col min="25" max="25" width="7.85546875" style="2" customWidth="1"/>
    <col min="26" max="26" width="7.42578125" style="2" customWidth="1"/>
    <col min="27" max="27" width="3.85546875" style="2" customWidth="1"/>
    <col min="28" max="28" width="17.42578125" style="2" customWidth="1"/>
    <col min="29" max="29" width="2.85546875" style="2" customWidth="1"/>
    <col min="30" max="31" width="7.42578125" style="2" customWidth="1"/>
    <col min="32" max="32" width="10" style="2" customWidth="1"/>
    <col min="33" max="33" width="2.5703125" style="2" customWidth="1"/>
    <col min="34" max="34" width="4.7109375" style="2" hidden="1" customWidth="1"/>
    <col min="35" max="35" width="4" style="2" hidden="1" customWidth="1"/>
    <col min="36" max="36" width="14.28515625" style="2" hidden="1" customWidth="1"/>
    <col min="37" max="37" width="8" style="2" hidden="1" customWidth="1"/>
    <col min="38" max="39" width="8.5703125" style="2" hidden="1" customWidth="1"/>
    <col min="40" max="40" width="7.42578125" style="2" hidden="1" customWidth="1"/>
    <col min="41" max="41" width="3.42578125" style="2" hidden="1" customWidth="1"/>
    <col min="42" max="42" width="7.42578125" style="2" hidden="1" customWidth="1"/>
    <col min="43" max="43" width="7.42578125" style="2" customWidth="1"/>
    <col min="44" max="16384" width="7.42578125" style="2"/>
  </cols>
  <sheetData>
    <row r="2" spans="1:42" ht="13.5" thickBot="1">
      <c r="G2" s="1"/>
      <c r="H2" s="1"/>
      <c r="I2" s="54"/>
      <c r="J2" s="17"/>
      <c r="N2" s="53"/>
      <c r="O2" s="53"/>
      <c r="P2" s="53"/>
      <c r="Q2" s="1"/>
      <c r="S2" s="1"/>
      <c r="Y2" s="325" t="s">
        <v>155</v>
      </c>
      <c r="Z2" s="325"/>
      <c r="AA2" s="325"/>
      <c r="AB2" s="325"/>
      <c r="AC2" s="6"/>
      <c r="AD2" s="325" t="s">
        <v>147</v>
      </c>
      <c r="AE2" s="325"/>
      <c r="AF2" s="325"/>
      <c r="AG2" s="6"/>
      <c r="AH2" s="6"/>
      <c r="AI2" s="31"/>
      <c r="AJ2" s="32"/>
      <c r="AK2" s="33"/>
      <c r="AL2" s="33"/>
      <c r="AM2" s="33"/>
      <c r="AN2" s="34"/>
      <c r="AO2" s="133"/>
    </row>
    <row r="3" spans="1:42" ht="13.5" thickTop="1">
      <c r="A3" s="282" t="s">
        <v>156</v>
      </c>
      <c r="B3" s="282"/>
      <c r="C3" s="283" t="s">
        <v>157</v>
      </c>
      <c r="D3" s="284"/>
      <c r="E3" s="284"/>
      <c r="F3" s="284"/>
      <c r="G3" s="284"/>
      <c r="H3" s="285"/>
      <c r="I3" s="286" t="s">
        <v>158</v>
      </c>
      <c r="J3" s="287"/>
      <c r="K3" s="288" t="s">
        <v>109</v>
      </c>
      <c r="L3" s="289"/>
      <c r="M3" s="289"/>
      <c r="N3" s="289"/>
      <c r="O3" s="289"/>
      <c r="P3" s="289"/>
      <c r="Q3" s="289"/>
      <c r="R3" s="290"/>
      <c r="S3" s="18"/>
      <c r="T3" s="268" t="s">
        <v>98</v>
      </c>
      <c r="U3" s="269"/>
      <c r="V3" s="270"/>
      <c r="Y3" s="321" t="str">
        <f>'Timesheet Setup'!G7</f>
        <v xml:space="preserve">Spiro </v>
      </c>
      <c r="Z3" s="322"/>
      <c r="AA3" s="322"/>
      <c r="AB3" s="323"/>
      <c r="AD3" s="321">
        <f>'Timesheet Setup'!G9</f>
        <v>123456789</v>
      </c>
      <c r="AE3" s="322"/>
      <c r="AF3" s="323"/>
      <c r="AI3" s="31"/>
      <c r="AJ3" s="23" t="s">
        <v>156</v>
      </c>
      <c r="AK3" s="271" t="s">
        <v>159</v>
      </c>
      <c r="AL3" s="291"/>
      <c r="AM3" s="291"/>
      <c r="AN3" s="273"/>
      <c r="AO3" s="133"/>
    </row>
    <row r="4" spans="1:42">
      <c r="A4" s="23" t="s">
        <v>160</v>
      </c>
      <c r="B4" s="24" t="s">
        <v>161</v>
      </c>
      <c r="C4" s="23" t="s">
        <v>162</v>
      </c>
      <c r="D4" s="23" t="s">
        <v>78</v>
      </c>
      <c r="E4" s="23" t="s">
        <v>81</v>
      </c>
      <c r="F4" s="23" t="s">
        <v>84</v>
      </c>
      <c r="G4" s="271" t="s">
        <v>163</v>
      </c>
      <c r="H4" s="272"/>
      <c r="I4" s="93" t="s">
        <v>92</v>
      </c>
      <c r="J4" s="92" t="s">
        <v>95</v>
      </c>
      <c r="K4" s="23" t="s">
        <v>110</v>
      </c>
      <c r="L4" s="130" t="s">
        <v>113</v>
      </c>
      <c r="M4" s="23" t="s">
        <v>116</v>
      </c>
      <c r="N4" s="23" t="s">
        <v>119</v>
      </c>
      <c r="O4" s="23" t="s">
        <v>122</v>
      </c>
      <c r="P4" s="23" t="s">
        <v>125</v>
      </c>
      <c r="Q4" s="271" t="s">
        <v>163</v>
      </c>
      <c r="R4" s="273"/>
      <c r="S4" s="1"/>
      <c r="T4" s="55" t="s">
        <v>102</v>
      </c>
      <c r="U4" s="98" t="s">
        <v>99</v>
      </c>
      <c r="V4" s="132" t="s">
        <v>105</v>
      </c>
      <c r="Y4" s="320" t="s">
        <v>148</v>
      </c>
      <c r="Z4" s="320"/>
      <c r="AA4" s="320"/>
      <c r="AB4" s="320"/>
      <c r="AC4" s="7"/>
      <c r="AD4" s="20" t="s">
        <v>149</v>
      </c>
      <c r="AE4" s="20" t="s">
        <v>78</v>
      </c>
      <c r="AF4" s="20" t="s">
        <v>84</v>
      </c>
      <c r="AI4" s="31"/>
      <c r="AJ4" s="23" t="s">
        <v>160</v>
      </c>
      <c r="AK4" s="23" t="s">
        <v>164</v>
      </c>
      <c r="AL4" s="23" t="s">
        <v>165</v>
      </c>
      <c r="AM4" s="23" t="s">
        <v>102</v>
      </c>
      <c r="AN4" s="23" t="s">
        <v>81</v>
      </c>
      <c r="AO4" s="133"/>
    </row>
    <row r="5" spans="1:42">
      <c r="A5" s="22" t="s">
        <v>166</v>
      </c>
      <c r="B5" s="25">
        <f>IF(WEEKDAY(AB7)=1,AB7,0)</f>
        <v>46327</v>
      </c>
      <c r="C5" s="26"/>
      <c r="D5" s="48"/>
      <c r="E5" s="48"/>
      <c r="F5" s="48"/>
      <c r="G5" s="48"/>
      <c r="H5" s="48"/>
      <c r="I5" s="56"/>
      <c r="J5" s="51"/>
      <c r="K5" s="48"/>
      <c r="L5" s="49"/>
      <c r="M5" s="48"/>
      <c r="N5" s="48"/>
      <c r="O5" s="48"/>
      <c r="P5" s="48"/>
      <c r="Q5" s="48"/>
      <c r="R5" s="50"/>
      <c r="S5" s="3"/>
      <c r="T5" s="56"/>
      <c r="U5" s="99"/>
      <c r="V5" s="97"/>
      <c r="Y5" s="321">
        <f>'Timesheet Setup'!G11</f>
        <v>58401</v>
      </c>
      <c r="Z5" s="322"/>
      <c r="AA5" s="322"/>
      <c r="AB5" s="323"/>
      <c r="AD5" s="82">
        <f>'Timesheet Setup'!G13</f>
        <v>1</v>
      </c>
      <c r="AE5" s="82">
        <f>'Timesheet Setup'!G15</f>
        <v>0</v>
      </c>
      <c r="AF5" s="82">
        <f>'Timesheet Setup'!G17</f>
        <v>0</v>
      </c>
      <c r="AI5" s="35"/>
      <c r="AJ5" s="22" t="s">
        <v>166</v>
      </c>
      <c r="AK5" s="27">
        <f t="shared" ref="AK5:AK11" si="0">I5</f>
        <v>0</v>
      </c>
      <c r="AL5" s="27">
        <f t="shared" ref="AL5:AL11" si="1">K5</f>
        <v>0</v>
      </c>
      <c r="AM5" s="27">
        <f t="shared" ref="AM5:AM11" si="2">IF($U$12&gt;0,T5,0)</f>
        <v>0</v>
      </c>
      <c r="AN5" s="27">
        <f t="shared" ref="AN5:AN11" si="3">IF(E5&gt;8,8,E5)</f>
        <v>0</v>
      </c>
      <c r="AO5" s="133"/>
    </row>
    <row r="6" spans="1:42">
      <c r="A6" s="22" t="s">
        <v>167</v>
      </c>
      <c r="B6" s="25">
        <f>IF(WEEKDAY($AB$7)=2,$AB$7,IF(B5&lt;&gt;0,B5+1,0))</f>
        <v>46328</v>
      </c>
      <c r="C6" s="26"/>
      <c r="D6" s="48"/>
      <c r="E6" s="48"/>
      <c r="F6" s="48"/>
      <c r="G6" s="48"/>
      <c r="H6" s="48"/>
      <c r="I6" s="56"/>
      <c r="J6" s="51"/>
      <c r="K6" s="48"/>
      <c r="L6" s="49"/>
      <c r="M6" s="48"/>
      <c r="N6" s="48"/>
      <c r="O6" s="48"/>
      <c r="P6" s="48"/>
      <c r="Q6" s="48"/>
      <c r="R6" s="50"/>
      <c r="S6" s="3"/>
      <c r="T6" s="56"/>
      <c r="U6" s="99"/>
      <c r="V6" s="97"/>
      <c r="Y6" s="324" t="s">
        <v>168</v>
      </c>
      <c r="Z6" s="324"/>
      <c r="AB6" s="325" t="s">
        <v>169</v>
      </c>
      <c r="AC6" s="325"/>
      <c r="AE6" s="325" t="s">
        <v>170</v>
      </c>
      <c r="AF6" s="325"/>
      <c r="AI6" s="35"/>
      <c r="AJ6" s="22" t="s">
        <v>167</v>
      </c>
      <c r="AK6" s="27">
        <f t="shared" si="0"/>
        <v>0</v>
      </c>
      <c r="AL6" s="27">
        <f t="shared" si="1"/>
        <v>0</v>
      </c>
      <c r="AM6" s="27">
        <f t="shared" si="2"/>
        <v>0</v>
      </c>
      <c r="AN6" s="27">
        <f t="shared" si="3"/>
        <v>0</v>
      </c>
      <c r="AO6" s="133"/>
    </row>
    <row r="7" spans="1:42">
      <c r="A7" s="22" t="s">
        <v>171</v>
      </c>
      <c r="B7" s="25">
        <f>IF(WEEKDAY($AB$7)=3,$AB$7,IF(B6&lt;&gt;0,B6+1,0))</f>
        <v>46329</v>
      </c>
      <c r="C7" s="26"/>
      <c r="D7" s="48"/>
      <c r="E7" s="48"/>
      <c r="F7" s="48"/>
      <c r="G7" s="48"/>
      <c r="H7" s="48"/>
      <c r="I7" s="56"/>
      <c r="J7" s="51"/>
      <c r="K7" s="48"/>
      <c r="L7" s="49"/>
      <c r="M7" s="48"/>
      <c r="N7" s="48"/>
      <c r="O7" s="48"/>
      <c r="P7" s="48"/>
      <c r="Q7" s="48"/>
      <c r="R7" s="50"/>
      <c r="S7" s="3"/>
      <c r="T7" s="56"/>
      <c r="U7" s="99"/>
      <c r="V7" s="97"/>
      <c r="Y7" s="326" t="s">
        <v>257</v>
      </c>
      <c r="Z7" s="327"/>
      <c r="AB7" s="328">
        <f>VLOOKUP(Y7,Validation!B4:F15,2,FALSE)</f>
        <v>46327</v>
      </c>
      <c r="AC7" s="329"/>
      <c r="AE7" s="328">
        <f>VLOOKUP(Y7,Validation!B4:F15,4,FALSE)</f>
        <v>46354</v>
      </c>
      <c r="AF7" s="329"/>
      <c r="AI7" s="35"/>
      <c r="AJ7" s="22" t="s">
        <v>171</v>
      </c>
      <c r="AK7" s="27">
        <f t="shared" si="0"/>
        <v>0</v>
      </c>
      <c r="AL7" s="27">
        <f t="shared" si="1"/>
        <v>0</v>
      </c>
      <c r="AM7" s="27">
        <f t="shared" si="2"/>
        <v>0</v>
      </c>
      <c r="AN7" s="27">
        <f t="shared" si="3"/>
        <v>0</v>
      </c>
      <c r="AO7" s="133"/>
    </row>
    <row r="8" spans="1:42" ht="13.5" thickBot="1">
      <c r="A8" s="22" t="s">
        <v>172</v>
      </c>
      <c r="B8" s="25">
        <f>IF(WEEKDAY($AB$7)=4,$AB$7,IF(B7&lt;&gt;0,B7+1,0))</f>
        <v>46330</v>
      </c>
      <c r="C8" s="26"/>
      <c r="D8" s="48"/>
      <c r="E8" s="48"/>
      <c r="F8" s="48"/>
      <c r="G8" s="48"/>
      <c r="H8" s="48"/>
      <c r="I8" s="56"/>
      <c r="J8" s="51"/>
      <c r="K8" s="48"/>
      <c r="L8" s="49"/>
      <c r="M8" s="48"/>
      <c r="N8" s="48"/>
      <c r="O8" s="48"/>
      <c r="P8" s="48"/>
      <c r="Q8" s="48"/>
      <c r="R8" s="50"/>
      <c r="S8" s="3"/>
      <c r="T8" s="56"/>
      <c r="U8" s="99"/>
      <c r="V8" s="97"/>
      <c r="AI8" s="36"/>
      <c r="AJ8" s="22" t="s">
        <v>172</v>
      </c>
      <c r="AK8" s="27">
        <f t="shared" si="0"/>
        <v>0</v>
      </c>
      <c r="AL8" s="27">
        <f t="shared" si="1"/>
        <v>0</v>
      </c>
      <c r="AM8" s="27">
        <f t="shared" si="2"/>
        <v>0</v>
      </c>
      <c r="AN8" s="27">
        <f t="shared" si="3"/>
        <v>0</v>
      </c>
      <c r="AO8" s="133"/>
    </row>
    <row r="9" spans="1:42" ht="13.5" thickTop="1">
      <c r="A9" s="22" t="s">
        <v>173</v>
      </c>
      <c r="B9" s="25">
        <f>IF(WEEKDAY($AB$7)=5,$AB$7,IF(B8&lt;&gt;0,B8+1,0))</f>
        <v>46331</v>
      </c>
      <c r="C9" s="26"/>
      <c r="D9" s="48"/>
      <c r="E9" s="48"/>
      <c r="F9" s="48"/>
      <c r="G9" s="48"/>
      <c r="H9" s="48"/>
      <c r="I9" s="56"/>
      <c r="J9" s="51"/>
      <c r="K9" s="48"/>
      <c r="L9" s="49"/>
      <c r="M9" s="48"/>
      <c r="N9" s="48"/>
      <c r="O9" s="48"/>
      <c r="P9" s="48"/>
      <c r="Q9" s="48"/>
      <c r="R9" s="50"/>
      <c r="S9" s="3"/>
      <c r="T9" s="56"/>
      <c r="U9" s="99"/>
      <c r="V9" s="97"/>
      <c r="X9" s="1"/>
      <c r="Y9" s="314" t="s">
        <v>174</v>
      </c>
      <c r="Z9" s="315"/>
      <c r="AA9" s="315"/>
      <c r="AB9" s="316"/>
      <c r="AC9" s="85"/>
      <c r="AD9" s="317" t="s">
        <v>98</v>
      </c>
      <c r="AE9" s="318"/>
      <c r="AF9" s="319"/>
      <c r="AG9" s="4"/>
      <c r="AI9" s="35"/>
      <c r="AJ9" s="22" t="s">
        <v>173</v>
      </c>
      <c r="AK9" s="27">
        <f t="shared" si="0"/>
        <v>0</v>
      </c>
      <c r="AL9" s="27">
        <f t="shared" si="1"/>
        <v>0</v>
      </c>
      <c r="AM9" s="27">
        <f t="shared" si="2"/>
        <v>0</v>
      </c>
      <c r="AN9" s="27">
        <f t="shared" si="3"/>
        <v>0</v>
      </c>
      <c r="AO9" s="133"/>
    </row>
    <row r="10" spans="1:42">
      <c r="A10" s="22" t="s">
        <v>175</v>
      </c>
      <c r="B10" s="25">
        <f>IF(WEEKDAY($AB$7)=6,$AB$7,IF(B9&lt;&gt;0,B9+1,0))</f>
        <v>46332</v>
      </c>
      <c r="C10" s="26"/>
      <c r="D10" s="48"/>
      <c r="E10" s="48"/>
      <c r="F10" s="48"/>
      <c r="G10" s="48"/>
      <c r="H10" s="48"/>
      <c r="I10" s="56"/>
      <c r="J10" s="51"/>
      <c r="K10" s="48"/>
      <c r="L10" s="49"/>
      <c r="M10" s="48"/>
      <c r="N10" s="48"/>
      <c r="O10" s="48"/>
      <c r="P10" s="48"/>
      <c r="Q10" s="48"/>
      <c r="R10" s="50"/>
      <c r="S10" s="3"/>
      <c r="T10" s="56"/>
      <c r="U10" s="99"/>
      <c r="V10" s="97"/>
      <c r="X10" s="18"/>
      <c r="Y10" s="312" t="s">
        <v>176</v>
      </c>
      <c r="Z10" s="313"/>
      <c r="AA10" s="313"/>
      <c r="AB10" s="45">
        <f>November!AB14</f>
        <v>0</v>
      </c>
      <c r="AC10" s="86"/>
      <c r="AD10" s="312" t="s">
        <v>177</v>
      </c>
      <c r="AE10" s="313"/>
      <c r="AF10" s="45">
        <f>November!AF14</f>
        <v>0</v>
      </c>
      <c r="AG10" s="4"/>
      <c r="AI10" s="37"/>
      <c r="AJ10" s="22" t="s">
        <v>175</v>
      </c>
      <c r="AK10" s="27">
        <f t="shared" si="0"/>
        <v>0</v>
      </c>
      <c r="AL10" s="27">
        <f t="shared" si="1"/>
        <v>0</v>
      </c>
      <c r="AM10" s="27">
        <f t="shared" si="2"/>
        <v>0</v>
      </c>
      <c r="AN10" s="27">
        <f t="shared" si="3"/>
        <v>0</v>
      </c>
      <c r="AO10" s="133"/>
    </row>
    <row r="11" spans="1:42">
      <c r="A11" s="22" t="s">
        <v>178</v>
      </c>
      <c r="B11" s="25">
        <f>IF(WEEKDAY($AB$7)=7,$AB$7,IF(B10&lt;&gt;0,B10+1,0))</f>
        <v>46333</v>
      </c>
      <c r="C11" s="26"/>
      <c r="D11" s="48"/>
      <c r="E11" s="48"/>
      <c r="F11" s="48"/>
      <c r="G11" s="48"/>
      <c r="H11" s="48"/>
      <c r="I11" s="56"/>
      <c r="J11" s="51"/>
      <c r="K11" s="48"/>
      <c r="L11" s="49"/>
      <c r="M11" s="48"/>
      <c r="N11" s="48"/>
      <c r="O11" s="48"/>
      <c r="P11" s="48"/>
      <c r="Q11" s="48"/>
      <c r="R11" s="50"/>
      <c r="S11" s="3"/>
      <c r="T11" s="56"/>
      <c r="U11" s="99"/>
      <c r="V11" s="97"/>
      <c r="X11" s="1"/>
      <c r="Y11" s="308" t="s">
        <v>179</v>
      </c>
      <c r="Z11" s="309"/>
      <c r="AA11" s="309"/>
      <c r="AB11" s="45">
        <f>AE22</f>
        <v>0</v>
      </c>
      <c r="AC11" s="87"/>
      <c r="AD11" s="308" t="s">
        <v>180</v>
      </c>
      <c r="AE11" s="309"/>
      <c r="AF11" s="84">
        <f>AE38</f>
        <v>0</v>
      </c>
      <c r="AG11" s="4"/>
      <c r="AI11" s="35"/>
      <c r="AJ11" s="22" t="s">
        <v>178</v>
      </c>
      <c r="AK11" s="27">
        <f t="shared" si="0"/>
        <v>0</v>
      </c>
      <c r="AL11" s="27">
        <f t="shared" si="1"/>
        <v>0</v>
      </c>
      <c r="AM11" s="27">
        <f t="shared" si="2"/>
        <v>0</v>
      </c>
      <c r="AN11" s="27">
        <f t="shared" si="3"/>
        <v>0</v>
      </c>
      <c r="AO11" s="133"/>
      <c r="AP11" s="1"/>
    </row>
    <row r="12" spans="1:42">
      <c r="A12" s="131" t="s">
        <v>181</v>
      </c>
      <c r="B12" s="28"/>
      <c r="C12" s="29">
        <f t="shared" ref="C12:Q12" si="4">SUMIF($B5:$B11,"&lt;&gt;0",C5:C11)</f>
        <v>0</v>
      </c>
      <c r="D12" s="29">
        <f t="shared" si="4"/>
        <v>0</v>
      </c>
      <c r="E12" s="29">
        <f t="shared" si="4"/>
        <v>0</v>
      </c>
      <c r="F12" s="29">
        <f t="shared" si="4"/>
        <v>0</v>
      </c>
      <c r="G12" s="29"/>
      <c r="H12" s="29"/>
      <c r="I12" s="47">
        <f>SUMIF($B5:$B11,"&lt;&gt;0",I5:I11)</f>
        <v>0</v>
      </c>
      <c r="J12" s="47">
        <f t="shared" si="4"/>
        <v>0</v>
      </c>
      <c r="K12" s="29">
        <f t="shared" si="4"/>
        <v>0</v>
      </c>
      <c r="L12" s="46">
        <f t="shared" si="4"/>
        <v>0</v>
      </c>
      <c r="M12" s="29">
        <f t="shared" si="4"/>
        <v>0</v>
      </c>
      <c r="N12" s="29">
        <f t="shared" si="4"/>
        <v>0</v>
      </c>
      <c r="O12" s="29">
        <f t="shared" si="4"/>
        <v>0</v>
      </c>
      <c r="P12" s="29">
        <f t="shared" si="4"/>
        <v>0</v>
      </c>
      <c r="Q12" s="29">
        <f t="shared" si="4"/>
        <v>0</v>
      </c>
      <c r="R12" s="29"/>
      <c r="S12" s="3"/>
      <c r="T12" s="57">
        <f>SUMIF($B5:$B11,"&lt;&gt;0",T5:T11)</f>
        <v>0</v>
      </c>
      <c r="U12" s="100">
        <f>SUMIF($B5:$B11,"&lt;&gt;0",U5:U11)</f>
        <v>0</v>
      </c>
      <c r="V12" s="100">
        <f>SUMIF($B5:$B11,"&lt;&gt;0",V5:V11)</f>
        <v>0</v>
      </c>
      <c r="W12" s="1"/>
      <c r="X12" s="3"/>
      <c r="Y12" s="308" t="s">
        <v>182</v>
      </c>
      <c r="Z12" s="309"/>
      <c r="AA12" s="309"/>
      <c r="AB12" s="45">
        <f>AE21</f>
        <v>0</v>
      </c>
      <c r="AC12" s="85"/>
      <c r="AD12" s="308" t="s">
        <v>183</v>
      </c>
      <c r="AE12" s="309"/>
      <c r="AF12" s="84">
        <f>AE39</f>
        <v>0</v>
      </c>
      <c r="AH12" s="4"/>
      <c r="AI12" s="35"/>
      <c r="AJ12" s="22" t="s">
        <v>181</v>
      </c>
      <c r="AK12" s="94">
        <f>SUM(AK5:AK11)</f>
        <v>0</v>
      </c>
      <c r="AL12" s="94">
        <f t="shared" ref="AL12:AN12" si="5">SUM(AL5:AL11)</f>
        <v>0</v>
      </c>
      <c r="AM12" s="94">
        <f t="shared" si="5"/>
        <v>0</v>
      </c>
      <c r="AN12" s="94">
        <f t="shared" si="5"/>
        <v>0</v>
      </c>
      <c r="AO12" s="133"/>
    </row>
    <row r="13" spans="1:42" ht="13.5" thickBot="1">
      <c r="S13" s="3"/>
      <c r="T13" s="18"/>
      <c r="U13" s="18"/>
      <c r="V13" s="18"/>
      <c r="W13" s="18"/>
      <c r="Y13" s="308" t="s">
        <v>184</v>
      </c>
      <c r="Z13" s="309"/>
      <c r="AA13" s="309"/>
      <c r="AB13" s="84">
        <f>AE23</f>
        <v>0</v>
      </c>
      <c r="AC13" s="87"/>
      <c r="AD13" s="310" t="s">
        <v>105</v>
      </c>
      <c r="AE13" s="311"/>
      <c r="AF13" s="84">
        <f>AF47</f>
        <v>0</v>
      </c>
      <c r="AH13" s="4"/>
      <c r="AI13" s="35"/>
      <c r="AJ13" s="34"/>
      <c r="AK13" s="38"/>
      <c r="AL13" s="38"/>
      <c r="AM13" s="38"/>
      <c r="AN13" s="34"/>
      <c r="AO13" s="133"/>
    </row>
    <row r="14" spans="1:42" ht="14.25" thickTop="1" thickBot="1">
      <c r="A14" s="282" t="s">
        <v>185</v>
      </c>
      <c r="B14" s="282"/>
      <c r="C14" s="283" t="s">
        <v>157</v>
      </c>
      <c r="D14" s="284"/>
      <c r="E14" s="284"/>
      <c r="F14" s="284"/>
      <c r="G14" s="284"/>
      <c r="H14" s="285"/>
      <c r="I14" s="286" t="s">
        <v>158</v>
      </c>
      <c r="J14" s="287"/>
      <c r="K14" s="288" t="s">
        <v>109</v>
      </c>
      <c r="L14" s="289"/>
      <c r="M14" s="289"/>
      <c r="N14" s="289"/>
      <c r="O14" s="289"/>
      <c r="P14" s="289"/>
      <c r="Q14" s="289"/>
      <c r="R14" s="290"/>
      <c r="S14" s="1"/>
      <c r="T14" s="268" t="s">
        <v>98</v>
      </c>
      <c r="U14" s="269"/>
      <c r="V14" s="270"/>
      <c r="W14" s="1"/>
      <c r="X14" s="3"/>
      <c r="Y14" s="304" t="s">
        <v>186</v>
      </c>
      <c r="Z14" s="305"/>
      <c r="AA14" s="305"/>
      <c r="AB14" s="177">
        <f>SUM(AB10+AB11+AB12-AB13)</f>
        <v>0</v>
      </c>
      <c r="AC14" s="87"/>
      <c r="AD14" s="306" t="s">
        <v>187</v>
      </c>
      <c r="AE14" s="307"/>
      <c r="AF14" s="89">
        <f>(AF10+AF11)-(AF12+AF13)</f>
        <v>0</v>
      </c>
      <c r="AH14" s="4"/>
      <c r="AI14" s="35"/>
      <c r="AJ14" s="34"/>
      <c r="AK14" s="38"/>
      <c r="AL14" s="38"/>
      <c r="AM14" s="38"/>
      <c r="AN14" s="34"/>
      <c r="AO14" s="133"/>
    </row>
    <row r="15" spans="1:42" ht="14.25" thickTop="1" thickBot="1">
      <c r="A15" s="23" t="s">
        <v>160</v>
      </c>
      <c r="B15" s="24" t="s">
        <v>161</v>
      </c>
      <c r="C15" s="23" t="s">
        <v>162</v>
      </c>
      <c r="D15" s="23" t="s">
        <v>78</v>
      </c>
      <c r="E15" s="23" t="s">
        <v>81</v>
      </c>
      <c r="F15" s="23" t="s">
        <v>84</v>
      </c>
      <c r="G15" s="271" t="s">
        <v>163</v>
      </c>
      <c r="H15" s="272"/>
      <c r="I15" s="93" t="s">
        <v>92</v>
      </c>
      <c r="J15" s="92" t="s">
        <v>95</v>
      </c>
      <c r="K15" s="23" t="s">
        <v>110</v>
      </c>
      <c r="L15" s="130" t="s">
        <v>113</v>
      </c>
      <c r="M15" s="23" t="s">
        <v>116</v>
      </c>
      <c r="N15" s="23" t="s">
        <v>119</v>
      </c>
      <c r="O15" s="23" t="s">
        <v>122</v>
      </c>
      <c r="P15" s="23" t="s">
        <v>125</v>
      </c>
      <c r="Q15" s="271" t="s">
        <v>163</v>
      </c>
      <c r="R15" s="273"/>
      <c r="S15" s="1"/>
      <c r="T15" s="55" t="s">
        <v>102</v>
      </c>
      <c r="U15" s="98" t="s">
        <v>99</v>
      </c>
      <c r="V15" s="132" t="s">
        <v>105</v>
      </c>
      <c r="W15" s="3"/>
      <c r="X15" s="3"/>
      <c r="AG15" s="19"/>
      <c r="AI15" s="35"/>
      <c r="AJ15" s="23" t="s">
        <v>185</v>
      </c>
      <c r="AK15" s="271" t="s">
        <v>159</v>
      </c>
      <c r="AL15" s="291"/>
      <c r="AM15" s="291"/>
      <c r="AN15" s="273"/>
      <c r="AO15" s="133"/>
    </row>
    <row r="16" spans="1:42" ht="15.75" thickTop="1">
      <c r="A16" s="22" t="s">
        <v>166</v>
      </c>
      <c r="B16" s="25">
        <f>IF(B11&lt;&gt;0,IF(SUM(B11+1)&gt;$AE$7,0, SUM(B11+1)),0)</f>
        <v>46334</v>
      </c>
      <c r="C16" s="26"/>
      <c r="D16" s="48"/>
      <c r="E16" s="48"/>
      <c r="F16" s="48"/>
      <c r="G16" s="48"/>
      <c r="H16" s="48"/>
      <c r="I16" s="91"/>
      <c r="J16" s="51"/>
      <c r="K16" s="48"/>
      <c r="L16" s="48"/>
      <c r="M16" s="48"/>
      <c r="N16" s="48"/>
      <c r="O16" s="48"/>
      <c r="P16" s="48"/>
      <c r="Q16" s="48"/>
      <c r="R16" s="50"/>
      <c r="T16" s="56"/>
      <c r="U16" s="99"/>
      <c r="V16" s="97"/>
      <c r="X16" s="3"/>
      <c r="Y16" s="301" t="s">
        <v>188</v>
      </c>
      <c r="Z16" s="302"/>
      <c r="AA16" s="302"/>
      <c r="AB16" s="302"/>
      <c r="AC16" s="302"/>
      <c r="AD16" s="302"/>
      <c r="AE16" s="302"/>
      <c r="AF16" s="303"/>
      <c r="AI16" s="35"/>
      <c r="AJ16" s="23" t="s">
        <v>160</v>
      </c>
      <c r="AK16" s="23" t="s">
        <v>164</v>
      </c>
      <c r="AL16" s="23" t="s">
        <v>165</v>
      </c>
      <c r="AM16" s="23" t="s">
        <v>102</v>
      </c>
      <c r="AN16" s="23" t="s">
        <v>81</v>
      </c>
      <c r="AO16" s="133"/>
    </row>
    <row r="17" spans="1:41" ht="15" thickBot="1">
      <c r="A17" s="22" t="s">
        <v>167</v>
      </c>
      <c r="B17" s="25">
        <f t="shared" ref="B17:B22" si="6">IF(B16&lt;&gt;0,IF(SUM(B16+1)&gt;$AE$7,0, SUM(B16+1)),0)</f>
        <v>46335</v>
      </c>
      <c r="C17" s="26"/>
      <c r="D17" s="48"/>
      <c r="E17" s="48"/>
      <c r="F17" s="48"/>
      <c r="G17" s="48"/>
      <c r="H17" s="48"/>
      <c r="I17" s="91"/>
      <c r="J17" s="51"/>
      <c r="K17" s="48"/>
      <c r="L17" s="48"/>
      <c r="M17" s="48"/>
      <c r="N17" s="48"/>
      <c r="O17" s="48"/>
      <c r="P17" s="48"/>
      <c r="Q17" s="48"/>
      <c r="R17" s="50"/>
      <c r="T17" s="56"/>
      <c r="U17" s="99"/>
      <c r="V17" s="97"/>
      <c r="W17" s="3"/>
      <c r="X17" s="3"/>
      <c r="Y17" s="135" t="s">
        <v>189</v>
      </c>
      <c r="Z17" s="136" t="s">
        <v>190</v>
      </c>
      <c r="AA17" s="77"/>
      <c r="AB17" s="77"/>
      <c r="AC17" s="137"/>
      <c r="AD17" s="138" t="s">
        <v>191</v>
      </c>
      <c r="AE17" s="139" t="s">
        <v>192</v>
      </c>
      <c r="AF17" s="140" t="s">
        <v>193</v>
      </c>
      <c r="AG17" s="1"/>
      <c r="AI17" s="35"/>
      <c r="AJ17" s="22" t="s">
        <v>166</v>
      </c>
      <c r="AK17" s="27">
        <f t="shared" ref="AK17:AK23" si="7">I16</f>
        <v>0</v>
      </c>
      <c r="AL17" s="27">
        <f t="shared" ref="AL17:AL23" si="8">K16</f>
        <v>0</v>
      </c>
      <c r="AM17" s="27">
        <f t="shared" ref="AM17:AM23" si="9">IF($U$12&gt;0,T16,0)</f>
        <v>0</v>
      </c>
      <c r="AN17" s="27">
        <f t="shared" ref="AN17:AN23" si="10">IF(E16&gt;8,8,E16)</f>
        <v>0</v>
      </c>
      <c r="AO17" s="133"/>
    </row>
    <row r="18" spans="1:41" ht="15.75" thickTop="1">
      <c r="A18" s="22" t="s">
        <v>171</v>
      </c>
      <c r="B18" s="25">
        <f t="shared" si="6"/>
        <v>46336</v>
      </c>
      <c r="C18" s="26"/>
      <c r="D18" s="48"/>
      <c r="E18" s="48"/>
      <c r="F18" s="48"/>
      <c r="G18" s="48"/>
      <c r="H18" s="48"/>
      <c r="I18" s="91"/>
      <c r="J18" s="51"/>
      <c r="K18" s="48"/>
      <c r="L18" s="48"/>
      <c r="M18" s="48"/>
      <c r="N18" s="48"/>
      <c r="O18" s="48"/>
      <c r="P18" s="48"/>
      <c r="Q18" s="48"/>
      <c r="R18" s="50"/>
      <c r="T18" s="56"/>
      <c r="U18" s="99"/>
      <c r="V18" s="97"/>
      <c r="W18" s="3"/>
      <c r="X18" s="3"/>
      <c r="Y18" s="141" t="s">
        <v>194</v>
      </c>
      <c r="Z18" s="278" t="s">
        <v>195</v>
      </c>
      <c r="AA18" s="279"/>
      <c r="AB18" s="279"/>
      <c r="AC18" s="280"/>
      <c r="AD18" s="142" t="s">
        <v>78</v>
      </c>
      <c r="AE18" s="143">
        <f>IF($AE$5=10,D$12+D$23+D$34+D$45+D$56,0)</f>
        <v>0</v>
      </c>
      <c r="AF18" s="144">
        <f>AE18</f>
        <v>0</v>
      </c>
      <c r="AH18" s="19"/>
      <c r="AI18" s="35"/>
      <c r="AJ18" s="22" t="s">
        <v>167</v>
      </c>
      <c r="AK18" s="27">
        <f t="shared" si="7"/>
        <v>0</v>
      </c>
      <c r="AL18" s="27">
        <f t="shared" si="8"/>
        <v>0</v>
      </c>
      <c r="AM18" s="27">
        <f t="shared" si="9"/>
        <v>0</v>
      </c>
      <c r="AN18" s="27">
        <f t="shared" si="10"/>
        <v>0</v>
      </c>
      <c r="AO18" s="133"/>
    </row>
    <row r="19" spans="1:41" ht="15">
      <c r="A19" s="22" t="s">
        <v>172</v>
      </c>
      <c r="B19" s="25">
        <f t="shared" si="6"/>
        <v>46337</v>
      </c>
      <c r="C19" s="26"/>
      <c r="D19" s="48"/>
      <c r="E19" s="48"/>
      <c r="F19" s="48"/>
      <c r="G19" s="48"/>
      <c r="H19" s="48"/>
      <c r="I19" s="91"/>
      <c r="J19" s="51"/>
      <c r="K19" s="48"/>
      <c r="L19" s="48"/>
      <c r="M19" s="48"/>
      <c r="N19" s="48"/>
      <c r="O19" s="48"/>
      <c r="P19" s="48"/>
      <c r="Q19" s="48"/>
      <c r="R19" s="50"/>
      <c r="T19" s="56"/>
      <c r="U19" s="99"/>
      <c r="V19" s="97"/>
      <c r="W19" s="3"/>
      <c r="X19" s="3"/>
      <c r="Y19" s="145" t="s">
        <v>196</v>
      </c>
      <c r="Z19" s="292" t="s">
        <v>197</v>
      </c>
      <c r="AA19" s="293"/>
      <c r="AB19" s="293"/>
      <c r="AC19" s="294"/>
      <c r="AD19" s="146" t="s">
        <v>78</v>
      </c>
      <c r="AE19" s="147">
        <f>IF($AE$5=15,D$12+D$23+D$34+D$45+D$56,0)</f>
        <v>0</v>
      </c>
      <c r="AF19" s="148">
        <f>AE19</f>
        <v>0</v>
      </c>
      <c r="AI19" s="35"/>
      <c r="AJ19" s="22" t="s">
        <v>171</v>
      </c>
      <c r="AK19" s="27">
        <f t="shared" si="7"/>
        <v>0</v>
      </c>
      <c r="AL19" s="27">
        <f t="shared" si="8"/>
        <v>0</v>
      </c>
      <c r="AM19" s="27">
        <f t="shared" si="9"/>
        <v>0</v>
      </c>
      <c r="AN19" s="27">
        <f t="shared" si="10"/>
        <v>0</v>
      </c>
      <c r="AO19" s="133"/>
    </row>
    <row r="20" spans="1:41" ht="15.75" thickBot="1">
      <c r="A20" s="22" t="s">
        <v>173</v>
      </c>
      <c r="B20" s="25">
        <f t="shared" si="6"/>
        <v>46338</v>
      </c>
      <c r="C20" s="26"/>
      <c r="D20" s="48"/>
      <c r="E20" s="48"/>
      <c r="F20" s="48"/>
      <c r="G20" s="48"/>
      <c r="H20" s="48"/>
      <c r="I20" s="91"/>
      <c r="J20" s="51"/>
      <c r="K20" s="48"/>
      <c r="L20" s="48"/>
      <c r="M20" s="48"/>
      <c r="N20" s="48"/>
      <c r="O20" s="48"/>
      <c r="P20" s="48"/>
      <c r="Q20" s="48"/>
      <c r="R20" s="50"/>
      <c r="T20" s="56"/>
      <c r="U20" s="99"/>
      <c r="V20" s="97"/>
      <c r="W20" s="3"/>
      <c r="X20" s="3"/>
      <c r="Y20" s="149" t="s">
        <v>198</v>
      </c>
      <c r="Z20" s="260" t="s">
        <v>199</v>
      </c>
      <c r="AA20" s="261"/>
      <c r="AB20" s="261"/>
      <c r="AC20" s="262"/>
      <c r="AD20" s="150" t="s">
        <v>78</v>
      </c>
      <c r="AE20" s="151">
        <f>IF($AE$5=25,D$12+D$23+D$34+D$45+D$56,0)</f>
        <v>0</v>
      </c>
      <c r="AF20" s="152">
        <f>AE20</f>
        <v>0</v>
      </c>
      <c r="AH20" s="1"/>
      <c r="AI20" s="35"/>
      <c r="AJ20" s="22" t="s">
        <v>172</v>
      </c>
      <c r="AK20" s="27">
        <f t="shared" si="7"/>
        <v>0</v>
      </c>
      <c r="AL20" s="27">
        <f t="shared" si="8"/>
        <v>0</v>
      </c>
      <c r="AM20" s="27">
        <f t="shared" si="9"/>
        <v>0</v>
      </c>
      <c r="AN20" s="27">
        <f t="shared" si="10"/>
        <v>0</v>
      </c>
      <c r="AO20" s="133"/>
    </row>
    <row r="21" spans="1:41" ht="15.75" thickTop="1">
      <c r="A21" s="22" t="s">
        <v>175</v>
      </c>
      <c r="B21" s="25">
        <f t="shared" si="6"/>
        <v>46339</v>
      </c>
      <c r="C21" s="26"/>
      <c r="D21" s="48"/>
      <c r="E21" s="48"/>
      <c r="F21" s="48"/>
      <c r="G21" s="48"/>
      <c r="H21" s="48"/>
      <c r="I21" s="91"/>
      <c r="J21" s="51"/>
      <c r="K21" s="48"/>
      <c r="L21" s="48"/>
      <c r="M21" s="48"/>
      <c r="N21" s="48"/>
      <c r="O21" s="48"/>
      <c r="P21" s="48"/>
      <c r="Q21" s="48"/>
      <c r="R21" s="50"/>
      <c r="T21" s="56"/>
      <c r="U21" s="99"/>
      <c r="V21" s="97"/>
      <c r="W21" s="3"/>
      <c r="X21" s="3"/>
      <c r="Y21" s="184" t="s">
        <v>200</v>
      </c>
      <c r="Z21" s="278" t="s">
        <v>201</v>
      </c>
      <c r="AA21" s="279"/>
      <c r="AB21" s="279"/>
      <c r="AC21" s="280"/>
      <c r="AD21" s="142" t="s">
        <v>92</v>
      </c>
      <c r="AE21" s="143">
        <f>IF(SUM(C12+D12+E12)&lt;=40,AK12+AN12,AN12)+
IF(SUM(C23+D23+E23)&lt;=40,AK24+AN24,AN24)+
IF(SUM(C34+D34+E34)&lt;=40,AK36+AN36,AN36)+
IF(SUM(C45+D45+E45)&lt;=40,AK48+AN48,AN48)+
IF(SUM(C56+D56+E56)&lt;=40,AK60+AN60,AN60)</f>
        <v>0</v>
      </c>
      <c r="AF21" s="144">
        <f>AE21</f>
        <v>0</v>
      </c>
      <c r="AI21" s="35"/>
      <c r="AJ21" s="22" t="s">
        <v>173</v>
      </c>
      <c r="AK21" s="27">
        <f t="shared" si="7"/>
        <v>0</v>
      </c>
      <c r="AL21" s="27">
        <f t="shared" si="8"/>
        <v>0</v>
      </c>
      <c r="AM21" s="27">
        <f t="shared" si="9"/>
        <v>0</v>
      </c>
      <c r="AN21" s="27">
        <f t="shared" si="10"/>
        <v>0</v>
      </c>
      <c r="AO21" s="133"/>
    </row>
    <row r="22" spans="1:41" ht="15">
      <c r="A22" s="22" t="s">
        <v>178</v>
      </c>
      <c r="B22" s="25">
        <f t="shared" si="6"/>
        <v>46340</v>
      </c>
      <c r="C22" s="26"/>
      <c r="D22" s="48"/>
      <c r="E22" s="48"/>
      <c r="F22" s="48"/>
      <c r="G22" s="48"/>
      <c r="H22" s="48"/>
      <c r="I22" s="91"/>
      <c r="J22" s="51"/>
      <c r="K22" s="48"/>
      <c r="L22" s="48"/>
      <c r="M22" s="48"/>
      <c r="N22" s="48"/>
      <c r="O22" s="48"/>
      <c r="P22" s="48"/>
      <c r="Q22" s="48"/>
      <c r="R22" s="50"/>
      <c r="T22" s="56"/>
      <c r="U22" s="99"/>
      <c r="V22" s="97"/>
      <c r="W22" s="3"/>
      <c r="X22" s="1"/>
      <c r="Y22" s="187">
        <v>69</v>
      </c>
      <c r="Z22" s="292" t="s">
        <v>202</v>
      </c>
      <c r="AA22" s="293"/>
      <c r="AB22" s="293"/>
      <c r="AC22" s="294"/>
      <c r="AD22" s="146" t="s">
        <v>92</v>
      </c>
      <c r="AE22" s="147">
        <f>IF($C$12+$D$12+$E$12&gt;40,(AK12)*1.5,0)+
IF($C$23+$D$23+$E$23&gt;40,(AK24)*1.5,0)+
IF($C$34+$D$34+$E$34&gt;40,(AK36)*1.5,0)+
IF($C$45+$D$45+$E$45&gt;40,(AK48)*1.5,0)+
IF($C$56+$D$56+$E$56&gt;40,(AK60)*1.5,0)</f>
        <v>0</v>
      </c>
      <c r="AF22" s="148">
        <f>IF(AE22&gt;0,AE22/1.5,0)</f>
        <v>0</v>
      </c>
      <c r="AI22" s="35"/>
      <c r="AJ22" s="22" t="s">
        <v>175</v>
      </c>
      <c r="AK22" s="27">
        <f t="shared" si="7"/>
        <v>0</v>
      </c>
      <c r="AL22" s="27">
        <f t="shared" si="8"/>
        <v>0</v>
      </c>
      <c r="AM22" s="27">
        <f t="shared" si="9"/>
        <v>0</v>
      </c>
      <c r="AN22" s="27">
        <f t="shared" si="10"/>
        <v>0</v>
      </c>
      <c r="AO22" s="133"/>
    </row>
    <row r="23" spans="1:41" ht="15">
      <c r="A23" s="30" t="s">
        <v>181</v>
      </c>
      <c r="B23" s="21"/>
      <c r="C23" s="29">
        <f>SUMIF($B16:$B22,"&lt;&gt;0",C16:C22)</f>
        <v>0</v>
      </c>
      <c r="D23" s="29">
        <f t="shared" ref="D23:Q23" si="11">SUMIF($B16:$B22,"&lt;&gt;0",D16:D22)</f>
        <v>0</v>
      </c>
      <c r="E23" s="29">
        <f t="shared" si="11"/>
        <v>0</v>
      </c>
      <c r="F23" s="29">
        <f t="shared" si="11"/>
        <v>0</v>
      </c>
      <c r="G23" s="29"/>
      <c r="H23" s="29"/>
      <c r="I23" s="47">
        <f t="shared" si="11"/>
        <v>0</v>
      </c>
      <c r="J23" s="47">
        <f t="shared" si="11"/>
        <v>0</v>
      </c>
      <c r="K23" s="29">
        <f t="shared" si="11"/>
        <v>0</v>
      </c>
      <c r="L23" s="29">
        <f t="shared" si="11"/>
        <v>0</v>
      </c>
      <c r="M23" s="29">
        <f t="shared" si="11"/>
        <v>0</v>
      </c>
      <c r="N23" s="29">
        <f t="shared" si="11"/>
        <v>0</v>
      </c>
      <c r="O23" s="29">
        <f t="shared" si="11"/>
        <v>0</v>
      </c>
      <c r="P23" s="29">
        <f t="shared" si="11"/>
        <v>0</v>
      </c>
      <c r="Q23" s="29">
        <f t="shared" si="11"/>
        <v>0</v>
      </c>
      <c r="R23" s="29"/>
      <c r="T23" s="57">
        <f>SUMIF($B16:$B22,"&lt;&gt;0",T16:T22)</f>
        <v>0</v>
      </c>
      <c r="U23" s="100">
        <f>SUMIF($B16:$B22,"&lt;&gt;0",U16:U22)</f>
        <v>0</v>
      </c>
      <c r="V23" s="100">
        <f>SUMIF($B16:$B22,"&lt;&gt;0",V16:V22)</f>
        <v>0</v>
      </c>
      <c r="W23" s="3"/>
      <c r="Y23" s="153" t="s">
        <v>203</v>
      </c>
      <c r="Z23" s="292" t="s">
        <v>111</v>
      </c>
      <c r="AA23" s="293"/>
      <c r="AB23" s="293"/>
      <c r="AC23" s="294"/>
      <c r="AD23" s="146" t="s">
        <v>110</v>
      </c>
      <c r="AE23" s="154">
        <f>AL12+AL24+AL36+AL48+AL60</f>
        <v>0</v>
      </c>
      <c r="AF23" s="148">
        <f>AE23</f>
        <v>0</v>
      </c>
      <c r="AI23" s="35"/>
      <c r="AJ23" s="22" t="s">
        <v>178</v>
      </c>
      <c r="AK23" s="27">
        <f t="shared" si="7"/>
        <v>0</v>
      </c>
      <c r="AL23" s="27">
        <f t="shared" si="8"/>
        <v>0</v>
      </c>
      <c r="AM23" s="27">
        <f t="shared" si="9"/>
        <v>0</v>
      </c>
      <c r="AN23" s="27">
        <f t="shared" si="10"/>
        <v>0</v>
      </c>
      <c r="AO23" s="133"/>
    </row>
    <row r="24" spans="1:41" ht="15.75" thickBot="1">
      <c r="T24" s="1"/>
      <c r="U24" s="1"/>
      <c r="V24" s="1"/>
      <c r="W24" s="3"/>
      <c r="Y24" s="155">
        <v>75</v>
      </c>
      <c r="Z24" s="298" t="s">
        <v>204</v>
      </c>
      <c r="AA24" s="299"/>
      <c r="AB24" s="299"/>
      <c r="AC24" s="300"/>
      <c r="AD24" s="156"/>
      <c r="AE24" s="156"/>
      <c r="AF24" s="157"/>
      <c r="AI24" s="35"/>
      <c r="AJ24" s="22" t="s">
        <v>181</v>
      </c>
      <c r="AK24" s="94">
        <f>SUM(AK17:AK23)</f>
        <v>0</v>
      </c>
      <c r="AL24" s="94">
        <f t="shared" ref="AL24:AN24" si="12">SUM(AL17:AL23)</f>
        <v>0</v>
      </c>
      <c r="AM24" s="94">
        <f t="shared" si="12"/>
        <v>0</v>
      </c>
      <c r="AN24" s="94">
        <f t="shared" si="12"/>
        <v>0</v>
      </c>
      <c r="AO24" s="133"/>
    </row>
    <row r="25" spans="1:41" ht="16.5" thickTop="1" thickBot="1">
      <c r="A25" s="282" t="s">
        <v>205</v>
      </c>
      <c r="B25" s="282"/>
      <c r="C25" s="283" t="s">
        <v>157</v>
      </c>
      <c r="D25" s="284"/>
      <c r="E25" s="284"/>
      <c r="F25" s="284"/>
      <c r="G25" s="284"/>
      <c r="H25" s="285"/>
      <c r="I25" s="286" t="s">
        <v>158</v>
      </c>
      <c r="J25" s="287"/>
      <c r="K25" s="288" t="s">
        <v>109</v>
      </c>
      <c r="L25" s="289"/>
      <c r="M25" s="289"/>
      <c r="N25" s="289"/>
      <c r="O25" s="289"/>
      <c r="P25" s="289"/>
      <c r="Q25" s="289"/>
      <c r="R25" s="290"/>
      <c r="T25" s="268" t="s">
        <v>98</v>
      </c>
      <c r="U25" s="269"/>
      <c r="V25" s="270"/>
      <c r="W25" s="1"/>
      <c r="Y25" s="158" t="s">
        <v>206</v>
      </c>
      <c r="Z25" s="295" t="s">
        <v>82</v>
      </c>
      <c r="AA25" s="296"/>
      <c r="AB25" s="296"/>
      <c r="AC25" s="297"/>
      <c r="AD25" s="159" t="s">
        <v>81</v>
      </c>
      <c r="AE25" s="160">
        <f>SUM($E$12+E23+E34+E45+E56)</f>
        <v>0</v>
      </c>
      <c r="AF25" s="161">
        <f>AE25</f>
        <v>0</v>
      </c>
      <c r="AI25" s="35"/>
      <c r="AJ25" s="34"/>
      <c r="AK25" s="34"/>
      <c r="AL25" s="34"/>
      <c r="AM25" s="34"/>
      <c r="AN25" s="34"/>
      <c r="AO25" s="133"/>
    </row>
    <row r="26" spans="1:41" ht="15.75" thickTop="1">
      <c r="A26" s="23" t="s">
        <v>160</v>
      </c>
      <c r="B26" s="24" t="s">
        <v>161</v>
      </c>
      <c r="C26" s="23" t="s">
        <v>162</v>
      </c>
      <c r="D26" s="23" t="s">
        <v>78</v>
      </c>
      <c r="E26" s="23" t="s">
        <v>81</v>
      </c>
      <c r="F26" s="23" t="s">
        <v>84</v>
      </c>
      <c r="G26" s="271" t="s">
        <v>163</v>
      </c>
      <c r="H26" s="272"/>
      <c r="I26" s="93" t="s">
        <v>92</v>
      </c>
      <c r="J26" s="92" t="s">
        <v>95</v>
      </c>
      <c r="K26" s="23" t="s">
        <v>110</v>
      </c>
      <c r="L26" s="130" t="s">
        <v>113</v>
      </c>
      <c r="M26" s="23" t="s">
        <v>116</v>
      </c>
      <c r="N26" s="23" t="s">
        <v>119</v>
      </c>
      <c r="O26" s="23" t="s">
        <v>122</v>
      </c>
      <c r="P26" s="23" t="s">
        <v>125</v>
      </c>
      <c r="Q26" s="271" t="s">
        <v>163</v>
      </c>
      <c r="R26" s="273"/>
      <c r="S26" s="1"/>
      <c r="T26" s="55" t="s">
        <v>102</v>
      </c>
      <c r="U26" s="98" t="s">
        <v>99</v>
      </c>
      <c r="V26" s="132" t="s">
        <v>105</v>
      </c>
      <c r="Y26" s="162" t="s">
        <v>207</v>
      </c>
      <c r="Z26" s="278" t="s">
        <v>208</v>
      </c>
      <c r="AA26" s="279"/>
      <c r="AB26" s="279"/>
      <c r="AC26" s="280"/>
      <c r="AD26" s="142" t="s">
        <v>84</v>
      </c>
      <c r="AE26" s="143">
        <f>IF($AF$5=94,F$12+F$23+F$34+F$45+F$56,0)</f>
        <v>0</v>
      </c>
      <c r="AF26" s="144">
        <f>AE26</f>
        <v>0</v>
      </c>
      <c r="AI26" s="35"/>
      <c r="AJ26" s="34"/>
      <c r="AK26" s="32"/>
      <c r="AL26" s="32"/>
      <c r="AM26" s="32"/>
      <c r="AN26" s="34"/>
      <c r="AO26" s="133"/>
    </row>
    <row r="27" spans="1:41" ht="15">
      <c r="A27" s="22" t="s">
        <v>166</v>
      </c>
      <c r="B27" s="25">
        <f>IF(B22&lt;&gt;0,IF(SUM(B22+1)&gt;$AE$7,0, SUM(B22+1)),0)</f>
        <v>46341</v>
      </c>
      <c r="C27" s="26"/>
      <c r="D27" s="48"/>
      <c r="E27" s="48"/>
      <c r="F27" s="48"/>
      <c r="G27" s="48"/>
      <c r="H27" s="48"/>
      <c r="I27" s="91"/>
      <c r="J27" s="51"/>
      <c r="K27" s="48"/>
      <c r="L27" s="48"/>
      <c r="M27" s="48"/>
      <c r="N27" s="48"/>
      <c r="O27" s="48"/>
      <c r="P27" s="48"/>
      <c r="Q27" s="48"/>
      <c r="R27" s="50"/>
      <c r="T27" s="56"/>
      <c r="U27" s="99"/>
      <c r="V27" s="97"/>
      <c r="Y27" s="163" t="s">
        <v>209</v>
      </c>
      <c r="Z27" s="292" t="s">
        <v>210</v>
      </c>
      <c r="AA27" s="293"/>
      <c r="AB27" s="293"/>
      <c r="AC27" s="294"/>
      <c r="AD27" s="146" t="s">
        <v>84</v>
      </c>
      <c r="AE27" s="147">
        <f>IF($AF$5=2,F$12+F$23+F$34+F$45+F$56,0)</f>
        <v>0</v>
      </c>
      <c r="AF27" s="148">
        <f>AE27</f>
        <v>0</v>
      </c>
      <c r="AI27" s="35"/>
      <c r="AJ27" s="23" t="s">
        <v>205</v>
      </c>
      <c r="AK27" s="271" t="s">
        <v>159</v>
      </c>
      <c r="AL27" s="291"/>
      <c r="AM27" s="291"/>
      <c r="AN27" s="273"/>
      <c r="AO27" s="133"/>
    </row>
    <row r="28" spans="1:41" ht="15">
      <c r="A28" s="22" t="s">
        <v>167</v>
      </c>
      <c r="B28" s="25">
        <f t="shared" ref="B28:B33" si="13">IF(B27&lt;&gt;0,IF(SUM(B27+1)&gt;$AE$7,0, SUM(B27+1)),0)</f>
        <v>46342</v>
      </c>
      <c r="C28" s="26"/>
      <c r="D28" s="48"/>
      <c r="E28" s="48"/>
      <c r="F28" s="48"/>
      <c r="G28" s="48"/>
      <c r="H28" s="48"/>
      <c r="I28" s="91"/>
      <c r="J28" s="51"/>
      <c r="K28" s="48"/>
      <c r="L28" s="48"/>
      <c r="M28" s="48"/>
      <c r="N28" s="48"/>
      <c r="O28" s="48"/>
      <c r="P28" s="48"/>
      <c r="Q28" s="48"/>
      <c r="R28" s="50"/>
      <c r="T28" s="56"/>
      <c r="U28" s="99"/>
      <c r="V28" s="97"/>
      <c r="Y28" s="163" t="s">
        <v>211</v>
      </c>
      <c r="Z28" s="292" t="s">
        <v>212</v>
      </c>
      <c r="AA28" s="293"/>
      <c r="AB28" s="293"/>
      <c r="AC28" s="294"/>
      <c r="AD28" s="146" t="s">
        <v>84</v>
      </c>
      <c r="AE28" s="147">
        <f>IF($AF$5=3,F$12+F$23+F$34+F$45+F$56,0)</f>
        <v>0</v>
      </c>
      <c r="AF28" s="148">
        <f>AE28</f>
        <v>0</v>
      </c>
      <c r="AI28" s="35"/>
      <c r="AJ28" s="23" t="s">
        <v>160</v>
      </c>
      <c r="AK28" s="23" t="s">
        <v>164</v>
      </c>
      <c r="AL28" s="23" t="s">
        <v>165</v>
      </c>
      <c r="AM28" s="23" t="s">
        <v>102</v>
      </c>
      <c r="AN28" s="23" t="s">
        <v>81</v>
      </c>
      <c r="AO28" s="133"/>
    </row>
    <row r="29" spans="1:41" ht="15">
      <c r="A29" s="22" t="s">
        <v>171</v>
      </c>
      <c r="B29" s="25">
        <f t="shared" si="13"/>
        <v>46343</v>
      </c>
      <c r="C29" s="26"/>
      <c r="D29" s="48"/>
      <c r="E29" s="48"/>
      <c r="F29" s="48"/>
      <c r="G29" s="48"/>
      <c r="H29" s="48"/>
      <c r="I29" s="91"/>
      <c r="J29" s="51"/>
      <c r="K29" s="48"/>
      <c r="L29" s="48"/>
      <c r="M29" s="48"/>
      <c r="N29" s="48"/>
      <c r="O29" s="48"/>
      <c r="P29" s="48"/>
      <c r="Q29" s="48"/>
      <c r="R29" s="50"/>
      <c r="T29" s="56"/>
      <c r="U29" s="99"/>
      <c r="V29" s="97"/>
      <c r="Y29" s="163" t="s">
        <v>213</v>
      </c>
      <c r="Z29" s="292" t="s">
        <v>214</v>
      </c>
      <c r="AA29" s="293"/>
      <c r="AB29" s="293"/>
      <c r="AC29" s="294"/>
      <c r="AD29" s="146" t="s">
        <v>5</v>
      </c>
      <c r="AE29" s="147">
        <f>SUMIFS(G:G,H:H,"CB 1.5",B:B,"&lt;&gt;0")*1.5</f>
        <v>0</v>
      </c>
      <c r="AF29" s="148">
        <f>AE29/1.5</f>
        <v>0</v>
      </c>
      <c r="AI29" s="35"/>
      <c r="AJ29" s="22" t="s">
        <v>166</v>
      </c>
      <c r="AK29" s="27">
        <f t="shared" ref="AK29:AK35" si="14">I27</f>
        <v>0</v>
      </c>
      <c r="AL29" s="27">
        <f t="shared" ref="AL29:AL35" si="15">K27</f>
        <v>0</v>
      </c>
      <c r="AM29" s="27">
        <f t="shared" ref="AM29:AM35" si="16">IF($U$12&gt;0,T27,0)</f>
        <v>0</v>
      </c>
      <c r="AN29" s="27">
        <f t="shared" ref="AN29:AN35" si="17">IF(E27&gt;8,8,E27)</f>
        <v>0</v>
      </c>
      <c r="AO29" s="133"/>
    </row>
    <row r="30" spans="1:41" ht="15.75" thickBot="1">
      <c r="A30" s="22" t="s">
        <v>172</v>
      </c>
      <c r="B30" s="25">
        <f t="shared" si="13"/>
        <v>46344</v>
      </c>
      <c r="C30" s="26"/>
      <c r="D30" s="48"/>
      <c r="E30" s="48"/>
      <c r="F30" s="48"/>
      <c r="G30" s="48"/>
      <c r="H30" s="48"/>
      <c r="I30" s="91"/>
      <c r="J30" s="51"/>
      <c r="K30" s="48"/>
      <c r="L30" s="48"/>
      <c r="M30" s="48"/>
      <c r="N30" s="48"/>
      <c r="O30" s="48"/>
      <c r="P30" s="48"/>
      <c r="Q30" s="48"/>
      <c r="R30" s="50"/>
      <c r="T30" s="56"/>
      <c r="U30" s="99"/>
      <c r="V30" s="97"/>
      <c r="Y30" s="164" t="s">
        <v>215</v>
      </c>
      <c r="Z30" s="260" t="s">
        <v>216</v>
      </c>
      <c r="AA30" s="261"/>
      <c r="AB30" s="261"/>
      <c r="AC30" s="262"/>
      <c r="AD30" s="150" t="s">
        <v>9</v>
      </c>
      <c r="AE30" s="151">
        <f>SUMIFS(G:G,H:H,"CB 1.0",B:B,"&lt;&gt;0")</f>
        <v>0</v>
      </c>
      <c r="AF30" s="152">
        <f>AE30</f>
        <v>0</v>
      </c>
      <c r="AI30" s="35"/>
      <c r="AJ30" s="22" t="s">
        <v>167</v>
      </c>
      <c r="AK30" s="27">
        <f t="shared" si="14"/>
        <v>0</v>
      </c>
      <c r="AL30" s="27">
        <f t="shared" si="15"/>
        <v>0</v>
      </c>
      <c r="AM30" s="27">
        <f t="shared" si="16"/>
        <v>0</v>
      </c>
      <c r="AN30" s="27">
        <f t="shared" si="17"/>
        <v>0</v>
      </c>
      <c r="AO30" s="133"/>
    </row>
    <row r="31" spans="1:41" ht="15.75" thickTop="1">
      <c r="A31" s="22" t="s">
        <v>173</v>
      </c>
      <c r="B31" s="25">
        <f t="shared" si="13"/>
        <v>46345</v>
      </c>
      <c r="C31" s="26"/>
      <c r="D31" s="48"/>
      <c r="E31" s="48"/>
      <c r="F31" s="48"/>
      <c r="G31" s="48"/>
      <c r="H31" s="48"/>
      <c r="I31" s="91"/>
      <c r="J31" s="51"/>
      <c r="K31" s="48"/>
      <c r="L31" s="48"/>
      <c r="M31" s="48"/>
      <c r="N31" s="48"/>
      <c r="O31" s="48"/>
      <c r="P31" s="48"/>
      <c r="Q31" s="48"/>
      <c r="R31" s="50"/>
      <c r="T31" s="56"/>
      <c r="U31" s="99"/>
      <c r="V31" s="97"/>
      <c r="Y31" s="165" t="s">
        <v>217</v>
      </c>
      <c r="Z31" s="278" t="s">
        <v>218</v>
      </c>
      <c r="AA31" s="279"/>
      <c r="AB31" s="279"/>
      <c r="AC31" s="280"/>
      <c r="AD31" s="142" t="s">
        <v>219</v>
      </c>
      <c r="AE31" s="143">
        <f>IF(SUM(C12,D12,E12)&lt;=(40),J12)+
IF(SUM(C23,D23,E23)&lt;=40,J23)+
IF(SUM(C34,D34,E34)&lt;=40,J34)+
IF(SUM(C45,D45,E45)&lt;=40,J45)+
IF(SUM(C56,D56,E56)&lt;=40,J56)</f>
        <v>0</v>
      </c>
      <c r="AF31" s="144">
        <f>AE31</f>
        <v>0</v>
      </c>
      <c r="AI31" s="35"/>
      <c r="AJ31" s="22" t="s">
        <v>171</v>
      </c>
      <c r="AK31" s="27">
        <f t="shared" si="14"/>
        <v>0</v>
      </c>
      <c r="AL31" s="27">
        <f t="shared" si="15"/>
        <v>0</v>
      </c>
      <c r="AM31" s="27">
        <f t="shared" si="16"/>
        <v>0</v>
      </c>
      <c r="AN31" s="27">
        <f t="shared" si="17"/>
        <v>0</v>
      </c>
      <c r="AO31" s="133"/>
    </row>
    <row r="32" spans="1:41" ht="15.75" thickBot="1">
      <c r="A32" s="22" t="s">
        <v>175</v>
      </c>
      <c r="B32" s="25">
        <f t="shared" si="13"/>
        <v>46346</v>
      </c>
      <c r="C32" s="26"/>
      <c r="D32" s="48"/>
      <c r="E32" s="48"/>
      <c r="F32" s="48"/>
      <c r="G32" s="48"/>
      <c r="H32" s="48"/>
      <c r="I32" s="91"/>
      <c r="J32" s="51"/>
      <c r="K32" s="48"/>
      <c r="L32" s="48"/>
      <c r="M32" s="48"/>
      <c r="N32" s="48"/>
      <c r="O32" s="48"/>
      <c r="P32" s="48"/>
      <c r="Q32" s="48"/>
      <c r="R32" s="50"/>
      <c r="T32" s="56"/>
      <c r="U32" s="99"/>
      <c r="V32" s="97"/>
      <c r="Y32" s="166" t="s">
        <v>220</v>
      </c>
      <c r="Z32" s="260" t="s">
        <v>221</v>
      </c>
      <c r="AA32" s="261"/>
      <c r="AB32" s="261"/>
      <c r="AC32" s="262"/>
      <c r="AD32" s="167" t="s">
        <v>219</v>
      </c>
      <c r="AE32" s="151">
        <f>IF($C$12+$D$12+$E$12&gt;40,(J12)*1.5,0)+
IF($C$23+$D$23+$E$23&gt;40,(J23)*1.5,0)+
IF($C$34+$D$34+$E$34&gt;40,(J34)*1.5,0)+
IF($C$45+$D$45+$E$45&gt;40,(J45)*1.5,0)+
IF($C$56+$D$56+$E$56&gt;40,(J56)*1.5,0)</f>
        <v>0</v>
      </c>
      <c r="AF32" s="152">
        <f>AE32/1.5</f>
        <v>0</v>
      </c>
      <c r="AI32" s="35"/>
      <c r="AJ32" s="22" t="s">
        <v>172</v>
      </c>
      <c r="AK32" s="27">
        <f t="shared" si="14"/>
        <v>0</v>
      </c>
      <c r="AL32" s="27">
        <f t="shared" si="15"/>
        <v>0</v>
      </c>
      <c r="AM32" s="27">
        <f t="shared" si="16"/>
        <v>0</v>
      </c>
      <c r="AN32" s="27">
        <f t="shared" si="17"/>
        <v>0</v>
      </c>
      <c r="AO32" s="133"/>
    </row>
    <row r="33" spans="1:41" ht="15.75" thickTop="1">
      <c r="A33" s="22" t="s">
        <v>178</v>
      </c>
      <c r="B33" s="25">
        <f t="shared" si="13"/>
        <v>46347</v>
      </c>
      <c r="C33" s="26"/>
      <c r="D33" s="48"/>
      <c r="E33" s="48"/>
      <c r="F33" s="48"/>
      <c r="G33" s="48"/>
      <c r="H33" s="48"/>
      <c r="I33" s="91"/>
      <c r="J33" s="51"/>
      <c r="K33" s="48"/>
      <c r="L33" s="48"/>
      <c r="M33" s="48"/>
      <c r="N33" s="48"/>
      <c r="O33" s="48"/>
      <c r="P33" s="48"/>
      <c r="Q33" s="48"/>
      <c r="R33" s="50"/>
      <c r="T33" s="56"/>
      <c r="U33" s="99"/>
      <c r="V33" s="97"/>
      <c r="Y33" s="141">
        <v>167</v>
      </c>
      <c r="Z33" s="278" t="s">
        <v>12</v>
      </c>
      <c r="AA33" s="279"/>
      <c r="AB33" s="279"/>
      <c r="AC33" s="280"/>
      <c r="AD33" s="142" t="s">
        <v>11</v>
      </c>
      <c r="AE33" s="143">
        <f>SUMIFS(Q:Q,R:R,"M",B:B,"&lt;&gt;0")</f>
        <v>0</v>
      </c>
      <c r="AF33" s="144">
        <f t="shared" ref="AF33:AF48" si="18">AE33</f>
        <v>0</v>
      </c>
      <c r="AI33" s="35"/>
      <c r="AJ33" s="22" t="s">
        <v>173</v>
      </c>
      <c r="AK33" s="27">
        <f t="shared" si="14"/>
        <v>0</v>
      </c>
      <c r="AL33" s="27">
        <f t="shared" si="15"/>
        <v>0</v>
      </c>
      <c r="AM33" s="27">
        <f t="shared" si="16"/>
        <v>0</v>
      </c>
      <c r="AN33" s="27">
        <f t="shared" si="17"/>
        <v>0</v>
      </c>
      <c r="AO33" s="133"/>
    </row>
    <row r="34" spans="1:41" ht="15">
      <c r="A34" s="30" t="s">
        <v>181</v>
      </c>
      <c r="B34" s="21"/>
      <c r="C34" s="29">
        <f>SUMIF($B27:$B33,"&lt;&gt;0",C27:C33)</f>
        <v>0</v>
      </c>
      <c r="D34" s="29">
        <f t="shared" ref="D34:Q34" si="19">SUMIF($B27:$B33,"&lt;&gt;0",D27:D33)</f>
        <v>0</v>
      </c>
      <c r="E34" s="29">
        <f t="shared" si="19"/>
        <v>0</v>
      </c>
      <c r="F34" s="29">
        <f t="shared" si="19"/>
        <v>0</v>
      </c>
      <c r="G34" s="29"/>
      <c r="H34" s="29"/>
      <c r="I34" s="47">
        <f t="shared" si="19"/>
        <v>0</v>
      </c>
      <c r="J34" s="47">
        <f t="shared" si="19"/>
        <v>0</v>
      </c>
      <c r="K34" s="29">
        <f t="shared" si="19"/>
        <v>0</v>
      </c>
      <c r="L34" s="29">
        <f t="shared" si="19"/>
        <v>0</v>
      </c>
      <c r="M34" s="29">
        <f t="shared" si="19"/>
        <v>0</v>
      </c>
      <c r="N34" s="29">
        <f t="shared" si="19"/>
        <v>0</v>
      </c>
      <c r="O34" s="29">
        <f t="shared" si="19"/>
        <v>0</v>
      </c>
      <c r="P34" s="29">
        <f t="shared" si="19"/>
        <v>0</v>
      </c>
      <c r="Q34" s="29">
        <f t="shared" si="19"/>
        <v>0</v>
      </c>
      <c r="R34" s="29"/>
      <c r="T34" s="57">
        <f>SUMIF($B27:$B33,"&lt;&gt;0",T27:T33)</f>
        <v>0</v>
      </c>
      <c r="U34" s="100">
        <f>SUMIF($B27:$B33,"&lt;&gt;0",U27:U33)</f>
        <v>0</v>
      </c>
      <c r="V34" s="100">
        <f>SUMIF($B27:$B33,"&lt;&gt;0",V27:V33)</f>
        <v>0</v>
      </c>
      <c r="Y34" s="145">
        <v>170</v>
      </c>
      <c r="Z34" s="292" t="s">
        <v>222</v>
      </c>
      <c r="AA34" s="293"/>
      <c r="AB34" s="293"/>
      <c r="AC34" s="294"/>
      <c r="AD34" s="146" t="s">
        <v>113</v>
      </c>
      <c r="AE34" s="147">
        <f>SUM(L12,L23,L34,L45,L56)</f>
        <v>0</v>
      </c>
      <c r="AF34" s="148">
        <f t="shared" si="18"/>
        <v>0</v>
      </c>
      <c r="AI34" s="35"/>
      <c r="AJ34" s="22" t="s">
        <v>175</v>
      </c>
      <c r="AK34" s="27">
        <f t="shared" si="14"/>
        <v>0</v>
      </c>
      <c r="AL34" s="27">
        <f t="shared" si="15"/>
        <v>0</v>
      </c>
      <c r="AM34" s="27">
        <f t="shared" si="16"/>
        <v>0</v>
      </c>
      <c r="AN34" s="27">
        <f t="shared" si="17"/>
        <v>0</v>
      </c>
      <c r="AO34" s="133"/>
    </row>
    <row r="35" spans="1:41" ht="15.75" thickBot="1">
      <c r="Y35" s="145">
        <v>180</v>
      </c>
      <c r="Z35" s="292" t="s">
        <v>223</v>
      </c>
      <c r="AA35" s="293"/>
      <c r="AB35" s="293"/>
      <c r="AC35" s="294"/>
      <c r="AD35" s="146" t="s">
        <v>116</v>
      </c>
      <c r="AE35" s="147">
        <f>SUM(M12,M23,M34,M45,M56)</f>
        <v>0</v>
      </c>
      <c r="AF35" s="148">
        <f t="shared" si="18"/>
        <v>0</v>
      </c>
      <c r="AI35" s="35"/>
      <c r="AJ35" s="22" t="s">
        <v>178</v>
      </c>
      <c r="AK35" s="27">
        <f t="shared" si="14"/>
        <v>0</v>
      </c>
      <c r="AL35" s="27">
        <f t="shared" si="15"/>
        <v>0</v>
      </c>
      <c r="AM35" s="27">
        <f t="shared" si="16"/>
        <v>0</v>
      </c>
      <c r="AN35" s="27">
        <f t="shared" si="17"/>
        <v>0</v>
      </c>
      <c r="AO35" s="133"/>
    </row>
    <row r="36" spans="1:41" ht="15.75" thickTop="1">
      <c r="A36" s="282" t="s">
        <v>224</v>
      </c>
      <c r="B36" s="282"/>
      <c r="C36" s="283" t="s">
        <v>157</v>
      </c>
      <c r="D36" s="284"/>
      <c r="E36" s="284"/>
      <c r="F36" s="284"/>
      <c r="G36" s="284"/>
      <c r="H36" s="285"/>
      <c r="I36" s="286" t="s">
        <v>158</v>
      </c>
      <c r="J36" s="287"/>
      <c r="K36" s="288" t="s">
        <v>109</v>
      </c>
      <c r="L36" s="289"/>
      <c r="M36" s="289"/>
      <c r="N36" s="289"/>
      <c r="O36" s="289"/>
      <c r="P36" s="289"/>
      <c r="Q36" s="289"/>
      <c r="R36" s="290"/>
      <c r="T36" s="268" t="s">
        <v>98</v>
      </c>
      <c r="U36" s="269"/>
      <c r="V36" s="270"/>
      <c r="Y36" s="168">
        <v>181</v>
      </c>
      <c r="Z36" s="292" t="s">
        <v>225</v>
      </c>
      <c r="AA36" s="293"/>
      <c r="AB36" s="293"/>
      <c r="AC36" s="294"/>
      <c r="AD36" s="169" t="s">
        <v>23</v>
      </c>
      <c r="AE36" s="147">
        <f>SUMIFS(Q:Q,R:R,"P181",B:B,"&lt;&gt;0")</f>
        <v>0</v>
      </c>
      <c r="AF36" s="148">
        <f t="shared" ref="AF36:AF41" si="20">AE36</f>
        <v>0</v>
      </c>
      <c r="AI36" s="35"/>
      <c r="AJ36" s="22" t="s">
        <v>181</v>
      </c>
      <c r="AK36" s="94">
        <f>SUM(AK29:AK35)</f>
        <v>0</v>
      </c>
      <c r="AL36" s="94">
        <f t="shared" ref="AL36:AN36" si="21">SUM(AL29:AL35)</f>
        <v>0</v>
      </c>
      <c r="AM36" s="94">
        <f t="shared" si="21"/>
        <v>0</v>
      </c>
      <c r="AN36" s="94">
        <f t="shared" si="21"/>
        <v>0</v>
      </c>
      <c r="AO36" s="133"/>
    </row>
    <row r="37" spans="1:41" ht="15">
      <c r="A37" s="23" t="s">
        <v>160</v>
      </c>
      <c r="B37" s="24" t="s">
        <v>161</v>
      </c>
      <c r="C37" s="23" t="s">
        <v>162</v>
      </c>
      <c r="D37" s="23" t="s">
        <v>78</v>
      </c>
      <c r="E37" s="23" t="s">
        <v>81</v>
      </c>
      <c r="F37" s="23" t="s">
        <v>84</v>
      </c>
      <c r="G37" s="271" t="s">
        <v>163</v>
      </c>
      <c r="H37" s="272"/>
      <c r="I37" s="93" t="s">
        <v>92</v>
      </c>
      <c r="J37" s="92" t="s">
        <v>95</v>
      </c>
      <c r="K37" s="23" t="s">
        <v>110</v>
      </c>
      <c r="L37" s="130" t="s">
        <v>113</v>
      </c>
      <c r="M37" s="23" t="s">
        <v>116</v>
      </c>
      <c r="N37" s="23" t="s">
        <v>119</v>
      </c>
      <c r="O37" s="23" t="s">
        <v>122</v>
      </c>
      <c r="P37" s="23" t="s">
        <v>125</v>
      </c>
      <c r="Q37" s="271" t="s">
        <v>163</v>
      </c>
      <c r="R37" s="273"/>
      <c r="S37" s="1"/>
      <c r="T37" s="55" t="s">
        <v>102</v>
      </c>
      <c r="U37" s="98" t="s">
        <v>99</v>
      </c>
      <c r="V37" s="132" t="s">
        <v>105</v>
      </c>
      <c r="Y37" s="168">
        <v>182</v>
      </c>
      <c r="Z37" s="292" t="s">
        <v>226</v>
      </c>
      <c r="AA37" s="293"/>
      <c r="AB37" s="293"/>
      <c r="AC37" s="294"/>
      <c r="AD37" s="169" t="s">
        <v>25</v>
      </c>
      <c r="AE37" s="147">
        <f>SUMIFS(Q:Q,R:R,"P182",B:B,"&lt;&gt;0")</f>
        <v>0</v>
      </c>
      <c r="AF37" s="148">
        <f t="shared" si="20"/>
        <v>0</v>
      </c>
      <c r="AI37" s="35"/>
      <c r="AJ37" s="34"/>
      <c r="AK37" s="34"/>
      <c r="AL37" s="34"/>
      <c r="AM37" s="34"/>
      <c r="AN37" s="34"/>
      <c r="AO37" s="133"/>
    </row>
    <row r="38" spans="1:41" ht="15.75" thickBot="1">
      <c r="A38" s="22" t="s">
        <v>166</v>
      </c>
      <c r="B38" s="25">
        <f>IF(B33&lt;&gt;0,IF(SUM(B33+1)&gt;$AE$7,0, SUM(B33+1)),0)</f>
        <v>46348</v>
      </c>
      <c r="C38" s="26"/>
      <c r="D38" s="48"/>
      <c r="E38" s="48"/>
      <c r="F38" s="48"/>
      <c r="G38" s="48"/>
      <c r="H38" s="48"/>
      <c r="I38" s="91"/>
      <c r="J38" s="51"/>
      <c r="K38" s="48"/>
      <c r="L38" s="48"/>
      <c r="M38" s="48"/>
      <c r="N38" s="48"/>
      <c r="O38" s="48"/>
      <c r="P38" s="48"/>
      <c r="Q38" s="48"/>
      <c r="R38" s="50"/>
      <c r="T38" s="56"/>
      <c r="U38" s="99"/>
      <c r="V38" s="97"/>
      <c r="Y38" s="170">
        <v>183</v>
      </c>
      <c r="Z38" s="260" t="s">
        <v>244</v>
      </c>
      <c r="AA38" s="261"/>
      <c r="AB38" s="261"/>
      <c r="AC38" s="262"/>
      <c r="AD38" s="167" t="s">
        <v>243</v>
      </c>
      <c r="AE38" s="151">
        <f>SUMIFS(Q:Q,R:R,"B183",B:B,"&lt;&gt;0")</f>
        <v>0</v>
      </c>
      <c r="AF38" s="152">
        <f t="shared" si="20"/>
        <v>0</v>
      </c>
      <c r="AI38" s="35"/>
      <c r="AJ38" s="34"/>
      <c r="AK38" s="32"/>
      <c r="AL38" s="32"/>
      <c r="AM38" s="32"/>
      <c r="AN38" s="34"/>
      <c r="AO38" s="133"/>
    </row>
    <row r="39" spans="1:41" ht="15.75" thickTop="1">
      <c r="A39" s="22" t="s">
        <v>167</v>
      </c>
      <c r="B39" s="25">
        <f t="shared" ref="B39:B44" si="22">IF(B38&lt;&gt;0,IF(SUM(B38+1)&gt;$AE$7,0, SUM(B38+1)),0)</f>
        <v>46349</v>
      </c>
      <c r="C39" s="26"/>
      <c r="D39" s="48"/>
      <c r="E39" s="48"/>
      <c r="F39" s="48"/>
      <c r="G39" s="48"/>
      <c r="H39" s="48"/>
      <c r="I39" s="91"/>
      <c r="J39" s="51"/>
      <c r="K39" s="48"/>
      <c r="L39" s="48"/>
      <c r="M39" s="48"/>
      <c r="N39" s="48"/>
      <c r="O39" s="48"/>
      <c r="P39" s="48"/>
      <c r="Q39" s="48"/>
      <c r="R39" s="50"/>
      <c r="T39" s="56"/>
      <c r="U39" s="99"/>
      <c r="V39" s="97"/>
      <c r="Y39" s="171">
        <v>185</v>
      </c>
      <c r="Z39" s="278" t="s">
        <v>100</v>
      </c>
      <c r="AA39" s="279"/>
      <c r="AB39" s="279"/>
      <c r="AC39" s="280"/>
      <c r="AD39" s="172" t="s">
        <v>99</v>
      </c>
      <c r="AE39" s="143">
        <f>SUM(U12+U23+U34+U45+U56)</f>
        <v>0</v>
      </c>
      <c r="AF39" s="144">
        <f t="shared" si="20"/>
        <v>0</v>
      </c>
      <c r="AI39" s="35"/>
      <c r="AJ39" s="23" t="s">
        <v>224</v>
      </c>
      <c r="AK39" s="271" t="s">
        <v>159</v>
      </c>
      <c r="AL39" s="291"/>
      <c r="AM39" s="291"/>
      <c r="AN39" s="273"/>
      <c r="AO39" s="133"/>
    </row>
    <row r="40" spans="1:41" ht="15.75" thickBot="1">
      <c r="A40" s="22" t="s">
        <v>171</v>
      </c>
      <c r="B40" s="25">
        <f t="shared" si="22"/>
        <v>46350</v>
      </c>
      <c r="C40" s="26"/>
      <c r="D40" s="48"/>
      <c r="E40" s="48"/>
      <c r="F40" s="48"/>
      <c r="G40" s="48"/>
      <c r="H40" s="48"/>
      <c r="I40" s="91"/>
      <c r="J40" s="51"/>
      <c r="K40" s="48"/>
      <c r="L40" s="48"/>
      <c r="M40" s="48"/>
      <c r="N40" s="48"/>
      <c r="O40" s="48"/>
      <c r="P40" s="48"/>
      <c r="Q40" s="48"/>
      <c r="R40" s="50"/>
      <c r="T40" s="56"/>
      <c r="U40" s="99"/>
      <c r="V40" s="97"/>
      <c r="Y40" s="170">
        <v>186</v>
      </c>
      <c r="Z40" s="260" t="s">
        <v>103</v>
      </c>
      <c r="AA40" s="261"/>
      <c r="AB40" s="261"/>
      <c r="AC40" s="262"/>
      <c r="AD40" s="167" t="s">
        <v>102</v>
      </c>
      <c r="AE40" s="151">
        <f>SUM(T12+T23+T34+T45+T56)</f>
        <v>0</v>
      </c>
      <c r="AF40" s="152">
        <f t="shared" si="20"/>
        <v>0</v>
      </c>
      <c r="AI40" s="35"/>
      <c r="AJ40" s="23" t="s">
        <v>160</v>
      </c>
      <c r="AK40" s="23" t="s">
        <v>164</v>
      </c>
      <c r="AL40" s="23" t="s">
        <v>165</v>
      </c>
      <c r="AM40" s="23" t="s">
        <v>102</v>
      </c>
      <c r="AN40" s="23" t="s">
        <v>81</v>
      </c>
      <c r="AO40" s="133"/>
    </row>
    <row r="41" spans="1:41" ht="15.75" thickTop="1">
      <c r="A41" s="22" t="s">
        <v>172</v>
      </c>
      <c r="B41" s="25">
        <f t="shared" si="22"/>
        <v>46351</v>
      </c>
      <c r="C41" s="26"/>
      <c r="D41" s="48"/>
      <c r="E41" s="48"/>
      <c r="F41" s="48"/>
      <c r="G41" s="48"/>
      <c r="H41" s="48"/>
      <c r="I41" s="91"/>
      <c r="J41" s="51"/>
      <c r="K41" s="48"/>
      <c r="L41" s="48"/>
      <c r="M41" s="48"/>
      <c r="N41" s="48"/>
      <c r="O41" s="48"/>
      <c r="P41" s="48"/>
      <c r="Q41" s="48"/>
      <c r="R41" s="50"/>
      <c r="T41" s="56"/>
      <c r="U41" s="99"/>
      <c r="V41" s="97"/>
      <c r="Y41" s="171">
        <v>194</v>
      </c>
      <c r="Z41" s="278" t="s">
        <v>227</v>
      </c>
      <c r="AA41" s="279"/>
      <c r="AB41" s="279"/>
      <c r="AC41" s="280"/>
      <c r="AD41" s="172" t="s">
        <v>17</v>
      </c>
      <c r="AE41" s="143">
        <f>SUMIFS(Q:Q,R:R,"SALB",B:B,"&lt;&gt;0")</f>
        <v>0</v>
      </c>
      <c r="AF41" s="144">
        <f t="shared" si="20"/>
        <v>0</v>
      </c>
      <c r="AI41" s="35"/>
      <c r="AJ41" s="22" t="s">
        <v>166</v>
      </c>
      <c r="AK41" s="27">
        <f t="shared" ref="AK41:AK47" si="23">I38</f>
        <v>0</v>
      </c>
      <c r="AL41" s="27">
        <f t="shared" ref="AL41:AL47" si="24">K38</f>
        <v>0</v>
      </c>
      <c r="AM41" s="27">
        <f t="shared" ref="AM41:AM47" si="25">IF($U$12&gt;0,T38,0)</f>
        <v>0</v>
      </c>
      <c r="AN41" s="27">
        <f t="shared" ref="AN41:AN47" si="26">IF(E38&gt;8,8,E38)</f>
        <v>0</v>
      </c>
      <c r="AO41" s="133"/>
    </row>
    <row r="42" spans="1:41" ht="15">
      <c r="A42" s="22" t="s">
        <v>173</v>
      </c>
      <c r="B42" s="25">
        <f t="shared" si="22"/>
        <v>46352</v>
      </c>
      <c r="C42" s="26"/>
      <c r="D42" s="48"/>
      <c r="E42" s="48"/>
      <c r="F42" s="48"/>
      <c r="G42" s="48"/>
      <c r="H42" s="48"/>
      <c r="I42" s="91"/>
      <c r="J42" s="51"/>
      <c r="K42" s="48"/>
      <c r="L42" s="48"/>
      <c r="M42" s="48"/>
      <c r="N42" s="48"/>
      <c r="O42" s="48"/>
      <c r="P42" s="48"/>
      <c r="Q42" s="48"/>
      <c r="R42" s="50"/>
      <c r="T42" s="56"/>
      <c r="U42" s="99"/>
      <c r="V42" s="97"/>
      <c r="Y42" s="145">
        <v>195</v>
      </c>
      <c r="Z42" s="292" t="s">
        <v>123</v>
      </c>
      <c r="AA42" s="293"/>
      <c r="AB42" s="293"/>
      <c r="AC42" s="294"/>
      <c r="AD42" s="169" t="s">
        <v>122</v>
      </c>
      <c r="AE42" s="147">
        <f>SUM(O12,O23,O34,O45,O56)</f>
        <v>0</v>
      </c>
      <c r="AF42" s="148">
        <f t="shared" si="18"/>
        <v>0</v>
      </c>
      <c r="AI42" s="35"/>
      <c r="AJ42" s="22" t="s">
        <v>167</v>
      </c>
      <c r="AK42" s="27">
        <f t="shared" si="23"/>
        <v>0</v>
      </c>
      <c r="AL42" s="27">
        <f t="shared" si="24"/>
        <v>0</v>
      </c>
      <c r="AM42" s="27">
        <f t="shared" si="25"/>
        <v>0</v>
      </c>
      <c r="AN42" s="27">
        <f t="shared" si="26"/>
        <v>0</v>
      </c>
      <c r="AO42" s="133"/>
    </row>
    <row r="43" spans="1:41" ht="15">
      <c r="A43" s="22" t="s">
        <v>175</v>
      </c>
      <c r="B43" s="25">
        <f t="shared" si="22"/>
        <v>46353</v>
      </c>
      <c r="C43" s="26"/>
      <c r="D43" s="48"/>
      <c r="E43" s="48"/>
      <c r="F43" s="48"/>
      <c r="G43" s="48"/>
      <c r="H43" s="48"/>
      <c r="I43" s="91"/>
      <c r="J43" s="51"/>
      <c r="K43" s="48"/>
      <c r="L43" s="48"/>
      <c r="M43" s="48"/>
      <c r="N43" s="48"/>
      <c r="O43" s="48"/>
      <c r="P43" s="48"/>
      <c r="Q43" s="48"/>
      <c r="R43" s="50"/>
      <c r="T43" s="56"/>
      <c r="U43" s="99"/>
      <c r="V43" s="97"/>
      <c r="Y43" s="168">
        <v>196</v>
      </c>
      <c r="Z43" s="292" t="s">
        <v>16</v>
      </c>
      <c r="AA43" s="293"/>
      <c r="AB43" s="293"/>
      <c r="AC43" s="294"/>
      <c r="AD43" s="169" t="s">
        <v>15</v>
      </c>
      <c r="AE43" s="147">
        <f>SUMIFS(Q:Q,R:R,"AL",B:B,"&lt;&gt;0")</f>
        <v>0</v>
      </c>
      <c r="AF43" s="148">
        <f t="shared" si="18"/>
        <v>0</v>
      </c>
      <c r="AI43" s="35"/>
      <c r="AJ43" s="22" t="s">
        <v>171</v>
      </c>
      <c r="AK43" s="27">
        <f t="shared" si="23"/>
        <v>0</v>
      </c>
      <c r="AL43" s="27">
        <f t="shared" si="24"/>
        <v>0</v>
      </c>
      <c r="AM43" s="27">
        <f t="shared" si="25"/>
        <v>0</v>
      </c>
      <c r="AN43" s="27">
        <f t="shared" si="26"/>
        <v>0</v>
      </c>
      <c r="AO43" s="133"/>
    </row>
    <row r="44" spans="1:41" ht="15">
      <c r="A44" s="22" t="s">
        <v>178</v>
      </c>
      <c r="B44" s="25">
        <f t="shared" si="22"/>
        <v>46354</v>
      </c>
      <c r="C44" s="26"/>
      <c r="D44" s="48"/>
      <c r="E44" s="48"/>
      <c r="F44" s="48"/>
      <c r="G44" s="48"/>
      <c r="H44" s="48"/>
      <c r="I44" s="91"/>
      <c r="J44" s="51"/>
      <c r="K44" s="48"/>
      <c r="L44" s="48"/>
      <c r="M44" s="48"/>
      <c r="N44" s="48"/>
      <c r="O44" s="48"/>
      <c r="P44" s="48"/>
      <c r="Q44" s="48"/>
      <c r="R44" s="50"/>
      <c r="T44" s="56"/>
      <c r="U44" s="99"/>
      <c r="V44" s="97"/>
      <c r="Y44" s="168">
        <v>197</v>
      </c>
      <c r="Z44" s="292" t="s">
        <v>228</v>
      </c>
      <c r="AA44" s="293"/>
      <c r="AB44" s="293"/>
      <c r="AC44" s="294"/>
      <c r="AD44" s="169" t="s">
        <v>7</v>
      </c>
      <c r="AE44" s="147">
        <f>SUMIFS(Q:Q,R:R,"DR",B:B,"&lt;&gt;0")</f>
        <v>0</v>
      </c>
      <c r="AF44" s="148">
        <f t="shared" si="18"/>
        <v>0</v>
      </c>
      <c r="AI44" s="35"/>
      <c r="AJ44" s="22" t="s">
        <v>172</v>
      </c>
      <c r="AK44" s="27">
        <f t="shared" si="23"/>
        <v>0</v>
      </c>
      <c r="AL44" s="27">
        <f t="shared" si="24"/>
        <v>0</v>
      </c>
      <c r="AM44" s="27">
        <f t="shared" si="25"/>
        <v>0</v>
      </c>
      <c r="AN44" s="27">
        <f t="shared" si="26"/>
        <v>0</v>
      </c>
      <c r="AO44" s="133"/>
    </row>
    <row r="45" spans="1:41" ht="15">
      <c r="A45" s="30" t="s">
        <v>181</v>
      </c>
      <c r="B45" s="21"/>
      <c r="C45" s="29">
        <f>SUMIF($B38:$B44,"&lt;&gt;0",C38:C44)</f>
        <v>0</v>
      </c>
      <c r="D45" s="29">
        <f t="shared" ref="D45:Q45" si="27">SUMIF($B38:$B44,"&lt;&gt;0",D38:D44)</f>
        <v>0</v>
      </c>
      <c r="E45" s="29">
        <f t="shared" si="27"/>
        <v>0</v>
      </c>
      <c r="F45" s="29">
        <f t="shared" si="27"/>
        <v>0</v>
      </c>
      <c r="G45" s="29"/>
      <c r="H45" s="29"/>
      <c r="I45" s="47">
        <f t="shared" si="27"/>
        <v>0</v>
      </c>
      <c r="J45" s="47">
        <f t="shared" si="27"/>
        <v>0</v>
      </c>
      <c r="K45" s="29">
        <f t="shared" si="27"/>
        <v>0</v>
      </c>
      <c r="L45" s="29">
        <f t="shared" si="27"/>
        <v>0</v>
      </c>
      <c r="M45" s="29">
        <f t="shared" si="27"/>
        <v>0</v>
      </c>
      <c r="N45" s="29">
        <f t="shared" si="27"/>
        <v>0</v>
      </c>
      <c r="O45" s="29">
        <f t="shared" si="27"/>
        <v>0</v>
      </c>
      <c r="P45" s="29">
        <f t="shared" si="27"/>
        <v>0</v>
      </c>
      <c r="Q45" s="29">
        <f t="shared" si="27"/>
        <v>0</v>
      </c>
      <c r="R45" s="29"/>
      <c r="T45" s="57">
        <f>SUMIF($B38:$B44,"&lt;&gt;0",T38:T44)</f>
        <v>0</v>
      </c>
      <c r="U45" s="100">
        <f>SUMIF($B38:$B44,"&lt;&gt;0",U38:U44)</f>
        <v>0</v>
      </c>
      <c r="V45" s="100">
        <f>SUMIF($B38:$B44,"&lt;&gt;0",V38:V44)</f>
        <v>0</v>
      </c>
      <c r="Y45" s="188">
        <v>198</v>
      </c>
      <c r="Z45" s="292" t="s">
        <v>229</v>
      </c>
      <c r="AA45" s="293"/>
      <c r="AB45" s="293"/>
      <c r="AC45" s="294"/>
      <c r="AD45" s="189" t="s">
        <v>21</v>
      </c>
      <c r="AE45" s="147">
        <f>SUMIFS(Q:Q,R:R,"POBS",B:B,"&lt;&gt;0")</f>
        <v>0</v>
      </c>
      <c r="AF45" s="148">
        <f t="shared" si="18"/>
        <v>0</v>
      </c>
      <c r="AI45" s="35"/>
      <c r="AJ45" s="22" t="s">
        <v>173</v>
      </c>
      <c r="AK45" s="27">
        <f t="shared" si="23"/>
        <v>0</v>
      </c>
      <c r="AL45" s="27">
        <f t="shared" si="24"/>
        <v>0</v>
      </c>
      <c r="AM45" s="27">
        <f t="shared" si="25"/>
        <v>0</v>
      </c>
      <c r="AN45" s="27">
        <f t="shared" si="26"/>
        <v>0</v>
      </c>
      <c r="AO45" s="133"/>
    </row>
    <row r="46" spans="1:41" ht="15.75" thickBot="1">
      <c r="Y46" s="170">
        <v>199</v>
      </c>
      <c r="Z46" s="260" t="s">
        <v>230</v>
      </c>
      <c r="AA46" s="261"/>
      <c r="AB46" s="261"/>
      <c r="AC46" s="262"/>
      <c r="AD46" s="167" t="s">
        <v>119</v>
      </c>
      <c r="AE46" s="151">
        <f>SUM(N12,N23,N34,N45,N56)</f>
        <v>0</v>
      </c>
      <c r="AF46" s="152">
        <f t="shared" si="18"/>
        <v>0</v>
      </c>
      <c r="AI46" s="35"/>
      <c r="AJ46" s="22" t="s">
        <v>175</v>
      </c>
      <c r="AK46" s="27">
        <f t="shared" si="23"/>
        <v>0</v>
      </c>
      <c r="AL46" s="27">
        <f t="shared" si="24"/>
        <v>0</v>
      </c>
      <c r="AM46" s="27">
        <f t="shared" si="25"/>
        <v>0</v>
      </c>
      <c r="AN46" s="27">
        <f t="shared" si="26"/>
        <v>0</v>
      </c>
      <c r="AO46" s="133"/>
    </row>
    <row r="47" spans="1:41" ht="15.75" thickTop="1">
      <c r="Y47" s="185" t="s">
        <v>231</v>
      </c>
      <c r="Z47" s="278" t="s">
        <v>129</v>
      </c>
      <c r="AA47" s="279"/>
      <c r="AB47" s="279"/>
      <c r="AC47" s="280"/>
      <c r="AD47" s="173" t="s">
        <v>3</v>
      </c>
      <c r="AE47" s="174">
        <f>SUMIFS(Q:Q,R:R,"LW",B:B,"&lt;&gt;0")</f>
        <v>0</v>
      </c>
      <c r="AF47" s="175">
        <f t="shared" si="18"/>
        <v>0</v>
      </c>
      <c r="AI47" s="35"/>
      <c r="AJ47" s="22" t="s">
        <v>178</v>
      </c>
      <c r="AK47" s="27">
        <f t="shared" si="23"/>
        <v>0</v>
      </c>
      <c r="AL47" s="27">
        <f t="shared" si="24"/>
        <v>0</v>
      </c>
      <c r="AM47" s="27">
        <f t="shared" si="25"/>
        <v>0</v>
      </c>
      <c r="AN47" s="27">
        <f t="shared" si="26"/>
        <v>0</v>
      </c>
      <c r="AO47" s="133"/>
    </row>
    <row r="48" spans="1:41" ht="15.75" thickBot="1">
      <c r="Y48" s="186" t="s">
        <v>232</v>
      </c>
      <c r="Z48" s="260" t="s">
        <v>106</v>
      </c>
      <c r="AA48" s="261"/>
      <c r="AB48" s="261"/>
      <c r="AC48" s="262"/>
      <c r="AD48" s="167" t="s">
        <v>105</v>
      </c>
      <c r="AE48" s="176">
        <f>SUM(V12+V23+V34+V45+V56)</f>
        <v>0</v>
      </c>
      <c r="AF48" s="152">
        <f t="shared" si="18"/>
        <v>0</v>
      </c>
      <c r="AI48" s="35"/>
      <c r="AJ48" s="22" t="s">
        <v>181</v>
      </c>
      <c r="AK48" s="94">
        <f>SUM(AK41:AK47)</f>
        <v>0</v>
      </c>
      <c r="AL48" s="94">
        <f t="shared" ref="AL48:AN48" si="28">SUM(AL41:AL47)</f>
        <v>0</v>
      </c>
      <c r="AM48" s="94">
        <f t="shared" si="28"/>
        <v>0</v>
      </c>
      <c r="AN48" s="94">
        <f t="shared" si="28"/>
        <v>0</v>
      </c>
      <c r="AO48" s="133"/>
    </row>
    <row r="49" spans="1:41" ht="14.25" thickTop="1" thickBot="1">
      <c r="Y49" s="5"/>
      <c r="Z49" s="263"/>
      <c r="AA49" s="263"/>
      <c r="AE49" s="90">
        <f>SUM(AE18:AE48)</f>
        <v>0</v>
      </c>
      <c r="AF49" s="44">
        <f>SUM(AF18:AF48)</f>
        <v>0</v>
      </c>
      <c r="AI49" s="35"/>
      <c r="AJ49" s="34"/>
      <c r="AK49" s="34"/>
      <c r="AL49" s="34"/>
      <c r="AM49" s="34"/>
      <c r="AN49" s="34"/>
      <c r="AO49" s="133"/>
    </row>
    <row r="50" spans="1:41" ht="13.5" thickTop="1">
      <c r="Y50" s="264" t="s">
        <v>233</v>
      </c>
      <c r="Z50" s="264"/>
      <c r="AA50" s="264"/>
      <c r="AB50" s="264"/>
      <c r="AC50" s="264"/>
      <c r="AD50" s="264"/>
      <c r="AE50" s="264"/>
      <c r="AF50" s="264"/>
      <c r="AI50" s="35"/>
      <c r="AJ50" s="34"/>
      <c r="AK50" s="34"/>
      <c r="AL50" s="34"/>
      <c r="AM50" s="34"/>
      <c r="AN50" s="34"/>
      <c r="AO50" s="133"/>
    </row>
    <row r="51" spans="1:41" ht="13.5" thickBot="1">
      <c r="AI51" s="35"/>
      <c r="AJ51" s="23" t="s">
        <v>234</v>
      </c>
      <c r="AK51" s="271" t="s">
        <v>159</v>
      </c>
      <c r="AL51" s="291"/>
      <c r="AM51" s="291"/>
      <c r="AN51" s="273"/>
      <c r="AO51" s="133"/>
    </row>
    <row r="52" spans="1:41" ht="13.5" thickTop="1">
      <c r="X52" s="81"/>
      <c r="Y52" s="8"/>
      <c r="Z52" s="8"/>
      <c r="AA52" s="8"/>
      <c r="AB52" s="8"/>
      <c r="AC52" s="8"/>
      <c r="AD52" s="8"/>
      <c r="AE52" s="8"/>
      <c r="AF52" s="8"/>
      <c r="AG52" s="9"/>
      <c r="AI52" s="35"/>
      <c r="AJ52" s="23" t="s">
        <v>160</v>
      </c>
      <c r="AK52" s="23" t="s">
        <v>164</v>
      </c>
      <c r="AL52" s="23" t="s">
        <v>165</v>
      </c>
      <c r="AM52" s="23" t="s">
        <v>102</v>
      </c>
      <c r="AN52" s="23" t="s">
        <v>81</v>
      </c>
      <c r="AO52" s="133"/>
    </row>
    <row r="53" spans="1:41" ht="12.75" customHeight="1">
      <c r="X53" s="10"/>
      <c r="Y53" s="265"/>
      <c r="Z53" s="265"/>
      <c r="AA53" s="265"/>
      <c r="AB53" s="265"/>
      <c r="AC53" s="265"/>
      <c r="AD53" s="265"/>
      <c r="AE53" s="265"/>
      <c r="AF53" s="265"/>
      <c r="AG53" s="11"/>
      <c r="AI53" s="35"/>
      <c r="AJ53" s="22" t="s">
        <v>166</v>
      </c>
      <c r="AK53" s="27">
        <f t="shared" ref="AK53:AK59" si="29">I49</f>
        <v>0</v>
      </c>
      <c r="AL53" s="27">
        <f t="shared" ref="AL53:AL59" si="30">K49</f>
        <v>0</v>
      </c>
      <c r="AM53" s="27">
        <f t="shared" ref="AM53:AM59" si="31">IF($U$12&gt;0,T49,0)</f>
        <v>0</v>
      </c>
      <c r="AN53" s="27">
        <f t="shared" ref="AN53:AN59" si="32">IF(E49&gt;8,8,E49)</f>
        <v>0</v>
      </c>
      <c r="AO53" s="133"/>
    </row>
    <row r="54" spans="1:41" ht="12.75" customHeight="1">
      <c r="X54" s="10"/>
      <c r="Y54" s="2" t="s">
        <v>235</v>
      </c>
      <c r="AE54" s="2" t="s">
        <v>161</v>
      </c>
      <c r="AG54" s="11"/>
      <c r="AI54" s="35"/>
      <c r="AJ54" s="22" t="s">
        <v>167</v>
      </c>
      <c r="AK54" s="27">
        <f t="shared" si="29"/>
        <v>0</v>
      </c>
      <c r="AL54" s="27">
        <f t="shared" si="30"/>
        <v>0</v>
      </c>
      <c r="AM54" s="27">
        <f t="shared" si="31"/>
        <v>0</v>
      </c>
      <c r="AN54" s="27">
        <f t="shared" si="32"/>
        <v>0</v>
      </c>
      <c r="AO54" s="133"/>
    </row>
    <row r="55" spans="1:41">
      <c r="X55" s="10"/>
      <c r="Y55" s="266" t="s">
        <v>236</v>
      </c>
      <c r="Z55" s="266"/>
      <c r="AA55" s="266"/>
      <c r="AB55" s="266"/>
      <c r="AC55" s="266"/>
      <c r="AD55" s="266"/>
      <c r="AE55" s="266"/>
      <c r="AF55" s="266"/>
      <c r="AG55" s="11"/>
      <c r="AI55" s="35"/>
      <c r="AJ55" s="22" t="s">
        <v>171</v>
      </c>
      <c r="AK55" s="27">
        <f t="shared" si="29"/>
        <v>0</v>
      </c>
      <c r="AL55" s="27">
        <f t="shared" si="30"/>
        <v>0</v>
      </c>
      <c r="AM55" s="27">
        <f t="shared" si="31"/>
        <v>0</v>
      </c>
      <c r="AN55" s="27">
        <f t="shared" si="32"/>
        <v>0</v>
      </c>
      <c r="AO55" s="133"/>
    </row>
    <row r="56" spans="1:41">
      <c r="X56" s="10"/>
      <c r="Y56" s="266"/>
      <c r="Z56" s="266"/>
      <c r="AA56" s="266"/>
      <c r="AB56" s="266"/>
      <c r="AC56" s="266"/>
      <c r="AD56" s="266"/>
      <c r="AE56" s="266"/>
      <c r="AF56" s="266"/>
      <c r="AG56" s="11"/>
      <c r="AI56" s="35"/>
      <c r="AJ56" s="22" t="s">
        <v>172</v>
      </c>
      <c r="AK56" s="27">
        <f t="shared" si="29"/>
        <v>0</v>
      </c>
      <c r="AL56" s="27">
        <f t="shared" si="30"/>
        <v>0</v>
      </c>
      <c r="AM56" s="27">
        <f t="shared" si="31"/>
        <v>0</v>
      </c>
      <c r="AN56" s="27">
        <f t="shared" si="32"/>
        <v>0</v>
      </c>
      <c r="AO56" s="133"/>
    </row>
    <row r="57" spans="1:41">
      <c r="X57" s="10"/>
      <c r="AG57" s="11"/>
      <c r="AI57" s="35"/>
      <c r="AJ57" s="22" t="s">
        <v>173</v>
      </c>
      <c r="AK57" s="27">
        <f t="shared" si="29"/>
        <v>0</v>
      </c>
      <c r="AL57" s="27">
        <f t="shared" si="30"/>
        <v>0</v>
      </c>
      <c r="AM57" s="27">
        <f t="shared" si="31"/>
        <v>0</v>
      </c>
      <c r="AN57" s="27">
        <f t="shared" si="32"/>
        <v>0</v>
      </c>
      <c r="AO57" s="133"/>
    </row>
    <row r="58" spans="1:41">
      <c r="A58" s="281" t="s">
        <v>237</v>
      </c>
      <c r="B58" s="281"/>
      <c r="C58" s="281"/>
      <c r="D58" s="281"/>
      <c r="E58" s="281"/>
      <c r="F58" s="281"/>
      <c r="G58" s="281"/>
      <c r="H58" s="281"/>
      <c r="I58" s="281"/>
      <c r="J58" s="281"/>
      <c r="K58" s="281"/>
      <c r="L58" s="281"/>
      <c r="M58" s="281"/>
      <c r="N58" s="281"/>
      <c r="O58" s="281"/>
      <c r="P58" s="281"/>
      <c r="Q58" s="281"/>
      <c r="R58" s="281"/>
      <c r="X58" s="10"/>
      <c r="Y58" s="267"/>
      <c r="Z58" s="267"/>
      <c r="AA58" s="267"/>
      <c r="AB58" s="267"/>
      <c r="AC58" s="267"/>
      <c r="AD58" s="267"/>
      <c r="AE58" s="265"/>
      <c r="AF58" s="265"/>
      <c r="AG58" s="11"/>
      <c r="AI58" s="35"/>
      <c r="AJ58" s="22" t="s">
        <v>175</v>
      </c>
      <c r="AK58" s="27">
        <f t="shared" si="29"/>
        <v>0</v>
      </c>
      <c r="AL58" s="27">
        <f t="shared" si="30"/>
        <v>0</v>
      </c>
      <c r="AM58" s="27">
        <f t="shared" si="31"/>
        <v>0</v>
      </c>
      <c r="AN58" s="27">
        <f t="shared" si="32"/>
        <v>0</v>
      </c>
      <c r="AO58" s="133"/>
    </row>
    <row r="59" spans="1:41">
      <c r="A59" s="274" t="s">
        <v>239</v>
      </c>
      <c r="B59" s="274"/>
      <c r="C59" s="274"/>
      <c r="D59" s="274"/>
      <c r="E59" s="274"/>
      <c r="F59" s="274"/>
      <c r="G59" s="274"/>
      <c r="H59" s="274"/>
      <c r="I59" s="274"/>
      <c r="J59" s="274"/>
      <c r="K59" s="274"/>
      <c r="L59" s="274"/>
      <c r="M59" s="274"/>
      <c r="N59" s="274"/>
      <c r="O59" s="274"/>
      <c r="P59" s="274"/>
      <c r="Q59" s="274"/>
      <c r="R59" s="274"/>
      <c r="X59" s="10"/>
      <c r="Y59" s="1" t="s">
        <v>238</v>
      </c>
      <c r="Z59" s="1"/>
      <c r="AA59" s="1"/>
      <c r="AB59" s="1"/>
      <c r="AC59" s="1"/>
      <c r="AD59" s="1"/>
      <c r="AE59" s="2" t="s">
        <v>161</v>
      </c>
      <c r="AG59" s="11"/>
      <c r="AI59" s="35"/>
      <c r="AJ59" s="22" t="s">
        <v>178</v>
      </c>
      <c r="AK59" s="27">
        <f t="shared" si="29"/>
        <v>0</v>
      </c>
      <c r="AL59" s="27">
        <f t="shared" si="30"/>
        <v>0</v>
      </c>
      <c r="AM59" s="27">
        <f t="shared" si="31"/>
        <v>0</v>
      </c>
      <c r="AN59" s="27">
        <f t="shared" si="32"/>
        <v>0</v>
      </c>
      <c r="AO59" s="133"/>
    </row>
    <row r="60" spans="1:41" ht="13.5" thickBot="1">
      <c r="A60" s="15"/>
      <c r="B60" s="2" t="s">
        <v>240</v>
      </c>
      <c r="E60" s="52"/>
      <c r="F60" s="80" t="s">
        <v>241</v>
      </c>
      <c r="G60" s="52"/>
      <c r="H60" s="52"/>
      <c r="I60" s="52"/>
      <c r="J60" s="52"/>
      <c r="X60" s="12"/>
      <c r="Y60" s="13"/>
      <c r="Z60" s="13"/>
      <c r="AA60" s="13"/>
      <c r="AB60" s="13"/>
      <c r="AC60" s="13"/>
      <c r="AD60" s="13"/>
      <c r="AE60" s="13"/>
      <c r="AF60" s="13"/>
      <c r="AG60" s="14"/>
      <c r="AI60" s="35"/>
      <c r="AJ60" s="22" t="s">
        <v>181</v>
      </c>
      <c r="AK60" s="94">
        <f>SUM(AK53:AK59)</f>
        <v>0</v>
      </c>
      <c r="AL60" s="94">
        <f t="shared" ref="AL60:AN60" si="33">SUM(AL53:AL59)</f>
        <v>0</v>
      </c>
      <c r="AM60" s="94">
        <f t="shared" si="33"/>
        <v>0</v>
      </c>
      <c r="AN60" s="94">
        <f t="shared" si="33"/>
        <v>0</v>
      </c>
      <c r="AO60" s="133"/>
    </row>
    <row r="61" spans="1:41" ht="13.5" thickTop="1">
      <c r="AI61" s="35"/>
      <c r="AJ61" s="34"/>
      <c r="AK61" s="34"/>
      <c r="AL61" s="34"/>
      <c r="AM61" s="34"/>
      <c r="AN61" s="34"/>
      <c r="AO61" s="133"/>
    </row>
    <row r="62" spans="1:41" ht="12.75" customHeight="1">
      <c r="C62" s="275" t="s">
        <v>242</v>
      </c>
      <c r="D62" s="275"/>
      <c r="E62" s="275"/>
      <c r="F62" s="275"/>
      <c r="G62" s="275"/>
      <c r="H62" s="275"/>
      <c r="I62" s="275"/>
      <c r="J62" s="275"/>
      <c r="K62" s="275"/>
      <c r="L62" s="275"/>
      <c r="M62" s="275"/>
      <c r="N62" s="276"/>
      <c r="AI62" s="39"/>
      <c r="AJ62" s="40"/>
      <c r="AK62" s="40"/>
      <c r="AL62" s="40"/>
      <c r="AM62" s="40"/>
      <c r="AN62" s="40"/>
      <c r="AO62" s="134"/>
    </row>
    <row r="63" spans="1:41" ht="12.75" customHeight="1">
      <c r="C63" s="275"/>
      <c r="D63" s="275"/>
      <c r="E63" s="275"/>
      <c r="F63" s="275"/>
      <c r="G63" s="275"/>
      <c r="H63" s="275"/>
      <c r="I63" s="275"/>
      <c r="J63" s="275"/>
      <c r="K63" s="275"/>
      <c r="L63" s="275"/>
      <c r="M63" s="275"/>
      <c r="N63" s="277"/>
    </row>
  </sheetData>
  <sheetProtection sheet="1" formatColumns="0" selectLockedCells="1"/>
  <protectedRanges>
    <protectedRange sqref="C5:C11 C16:C22 C27:C33 C38:C44" name="Range1_2"/>
    <protectedRange sqref="Y3 Y5 AD3 AB7 AE7 AD5:AF5" name="Range1_1_1"/>
    <protectedRange sqref="AG10" name="Range1_2_1_1"/>
    <protectedRange sqref="AB10" name="Range1_3_2_1"/>
    <protectedRange sqref="C49:C55" name="Range1_3"/>
    <protectedRange sqref="AE24" name="Range1_3_1_1_1_1"/>
  </protectedRanges>
  <mergeCells count="100">
    <mergeCell ref="Y2:AB2"/>
    <mergeCell ref="AD2:AF2"/>
    <mergeCell ref="Y5:AB5"/>
    <mergeCell ref="Y6:Z6"/>
    <mergeCell ref="AB6:AC6"/>
    <mergeCell ref="AE6:AF6"/>
    <mergeCell ref="AD3:AF3"/>
    <mergeCell ref="AK15:AN15"/>
    <mergeCell ref="Y16:AF16"/>
    <mergeCell ref="Z18:AC18"/>
    <mergeCell ref="Y10:AA10"/>
    <mergeCell ref="AD10:AE10"/>
    <mergeCell ref="Y11:AA11"/>
    <mergeCell ref="AD11:AE11"/>
    <mergeCell ref="Y12:AA12"/>
    <mergeCell ref="AD12:AE12"/>
    <mergeCell ref="Z24:AC24"/>
    <mergeCell ref="A3:B3"/>
    <mergeCell ref="C3:H3"/>
    <mergeCell ref="I3:J3"/>
    <mergeCell ref="K3:R3"/>
    <mergeCell ref="T3:V3"/>
    <mergeCell ref="Y3:AB3"/>
    <mergeCell ref="G15:H15"/>
    <mergeCell ref="Q15:R15"/>
    <mergeCell ref="Z19:AC19"/>
    <mergeCell ref="Z20:AC20"/>
    <mergeCell ref="Z21:AC21"/>
    <mergeCell ref="Z22:AC22"/>
    <mergeCell ref="Z23:AC23"/>
    <mergeCell ref="Y13:AA13"/>
    <mergeCell ref="Y7:Z7"/>
    <mergeCell ref="AK3:AN3"/>
    <mergeCell ref="G4:H4"/>
    <mergeCell ref="Q4:R4"/>
    <mergeCell ref="Y4:AB4"/>
    <mergeCell ref="A14:B14"/>
    <mergeCell ref="C14:H14"/>
    <mergeCell ref="I14:J14"/>
    <mergeCell ref="K14:R14"/>
    <mergeCell ref="T14:V14"/>
    <mergeCell ref="Y14:AA14"/>
    <mergeCell ref="AD14:AE14"/>
    <mergeCell ref="AD13:AE13"/>
    <mergeCell ref="AB7:AC7"/>
    <mergeCell ref="AE7:AF7"/>
    <mergeCell ref="Y9:AB9"/>
    <mergeCell ref="AD9:AF9"/>
    <mergeCell ref="A25:B25"/>
    <mergeCell ref="C25:H25"/>
    <mergeCell ref="I25:J25"/>
    <mergeCell ref="K25:R25"/>
    <mergeCell ref="T25:V25"/>
    <mergeCell ref="Z25:AC25"/>
    <mergeCell ref="AK27:AN27"/>
    <mergeCell ref="Z28:AC28"/>
    <mergeCell ref="Z29:AC29"/>
    <mergeCell ref="G26:H26"/>
    <mergeCell ref="Q26:R26"/>
    <mergeCell ref="Z26:AC26"/>
    <mergeCell ref="Z27:AC27"/>
    <mergeCell ref="Z30:AC30"/>
    <mergeCell ref="Z31:AC31"/>
    <mergeCell ref="Z32:AC32"/>
    <mergeCell ref="Z33:AC33"/>
    <mergeCell ref="Z34:AC34"/>
    <mergeCell ref="Z35:AC35"/>
    <mergeCell ref="A36:B36"/>
    <mergeCell ref="C36:H36"/>
    <mergeCell ref="I36:J36"/>
    <mergeCell ref="K36:R36"/>
    <mergeCell ref="T36:V36"/>
    <mergeCell ref="Z36:AC36"/>
    <mergeCell ref="AK51:AN51"/>
    <mergeCell ref="A58:R58"/>
    <mergeCell ref="Y58:AD58"/>
    <mergeCell ref="AE58:AF58"/>
    <mergeCell ref="G37:H37"/>
    <mergeCell ref="Q37:R37"/>
    <mergeCell ref="Z37:AC37"/>
    <mergeCell ref="Z44:AC44"/>
    <mergeCell ref="Z45:AC45"/>
    <mergeCell ref="Z38:AC38"/>
    <mergeCell ref="Z39:AC39"/>
    <mergeCell ref="AK39:AN39"/>
    <mergeCell ref="Z40:AC40"/>
    <mergeCell ref="Z41:AC41"/>
    <mergeCell ref="Z42:AC42"/>
    <mergeCell ref="Z43:AC43"/>
    <mergeCell ref="Y53:AD53"/>
    <mergeCell ref="AE53:AF53"/>
    <mergeCell ref="Y55:AF56"/>
    <mergeCell ref="A59:R59"/>
    <mergeCell ref="C62:M63"/>
    <mergeCell ref="N62:N63"/>
    <mergeCell ref="Z46:AC46"/>
    <mergeCell ref="Z47:AC47"/>
    <mergeCell ref="Z48:AC48"/>
    <mergeCell ref="Z49:AA49"/>
    <mergeCell ref="Y50:AF50"/>
  </mergeCells>
  <conditionalFormatting sqref="B5:B11 B16:B22 B27:B33 B38:B44">
    <cfRule type="cellIs" dxfId="8" priority="53" stopIfTrue="1" operator="equal">
      <formula>0</formula>
    </cfRule>
  </conditionalFormatting>
  <conditionalFormatting sqref="C12:Q12 C23:Q23 C34:Q34">
    <cfRule type="cellIs" dxfId="7" priority="2" stopIfTrue="1" operator="equal">
      <formula>0</formula>
    </cfRule>
  </conditionalFormatting>
  <conditionalFormatting sqref="C45:Q45">
    <cfRule type="cellIs" dxfId="6" priority="36" stopIfTrue="1" operator="equal">
      <formula>0</formula>
    </cfRule>
  </conditionalFormatting>
  <conditionalFormatting sqref="T12:V12">
    <cfRule type="cellIs" dxfId="5" priority="44" stopIfTrue="1" operator="equal">
      <formula>0</formula>
    </cfRule>
  </conditionalFormatting>
  <conditionalFormatting sqref="T23:V23">
    <cfRule type="cellIs" dxfId="4" priority="43" stopIfTrue="1" operator="equal">
      <formula>0</formula>
    </cfRule>
  </conditionalFormatting>
  <conditionalFormatting sqref="T34:V34">
    <cfRule type="cellIs" dxfId="3" priority="42" stopIfTrue="1" operator="equal">
      <formula>0</formula>
    </cfRule>
  </conditionalFormatting>
  <conditionalFormatting sqref="T45:V45">
    <cfRule type="cellIs" dxfId="2" priority="41" stopIfTrue="1" operator="equal">
      <formula>0</formula>
    </cfRule>
  </conditionalFormatting>
  <conditionalFormatting sqref="AB14">
    <cfRule type="cellIs" dxfId="1" priority="35" stopIfTrue="1" operator="lessThan">
      <formula>0</formula>
    </cfRule>
  </conditionalFormatting>
  <conditionalFormatting sqref="AE18:AF23 AE25:AF49">
    <cfRule type="cellIs" dxfId="0" priority="1" stopIfTrue="1" operator="equal">
      <formula>0</formula>
    </cfRule>
  </conditionalFormatting>
  <dataValidations disablePrompts="1" count="5">
    <dataValidation allowBlank="1" showInputMessage="1" sqref="AB7" xr:uid="{258FE33F-5D1A-4E6A-B69D-ED588C3134A8}"/>
    <dataValidation type="decimal" allowBlank="1" showInputMessage="1" showErrorMessage="1" sqref="AG10 AB10 AE24" xr:uid="{D8350ABC-A9DC-4AEF-9090-250FCD0DCFC9}">
      <formula1>0</formula1>
      <formula2>300</formula2>
    </dataValidation>
    <dataValidation type="decimal" allowBlank="1" showInputMessage="1" showErrorMessage="1" sqref="AD5" xr:uid="{7F17B07A-765F-4772-823D-B3C3176A447A}">
      <formula1>0</formula1>
      <formula2>2</formula2>
    </dataValidation>
    <dataValidation type="decimal" allowBlank="1" showInputMessage="1" showErrorMessage="1" errorTitle="Invalid Data Type" error="Please enter a number between 0 and 24." sqref="C16:C22 C38:C44 C27:C33 C5:C11 C49:C55" xr:uid="{981A717C-EF86-4FD1-9DA2-3D46E17F9A00}">
      <formula1>0</formula1>
      <formula2>24</formula2>
    </dataValidation>
    <dataValidation type="date" allowBlank="1" showInputMessage="1" sqref="AE7" xr:uid="{F011EB52-7A41-4421-A395-DE7036AE1C41}">
      <formula1>1</formula1>
      <formula2>73050</formula2>
    </dataValidation>
  </dataValidations>
  <hyperlinks>
    <hyperlink ref="F60" r:id="rId1" display="http://web.uncg.edu/hrs/PolicyManuals/StaffManual/Section5/" xr:uid="{A59FC117-74CA-4130-8B77-C540A9DDA4EC}"/>
  </hyperlinks>
  <printOptions horizontalCentered="1" verticalCentered="1"/>
  <pageMargins left="0.7" right="0.7" top="0.75" bottom="0.75" header="0.3" footer="0.3"/>
  <pageSetup scale="54" orientation="landscape" r:id="rId2"/>
  <headerFooter>
    <oddHeader>&amp;CMonthly Time &amp; Leave Record 
For Non-Exempt Employees</oddHeader>
    <oddFooter>&amp;Lv. 1.1
r. 11/18/2025</oddFooter>
  </headerFooter>
  <legacyDrawing r:id="rId3"/>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386CFAEC-CFBE-4B49-AD25-B7D457B78262}">
          <x14:formula1>
            <xm:f>Validation!$F$18:$F$21</xm:f>
          </x14:formula1>
          <xm:sqref>H5:H11 H16:H22 H27:H33 H38:H44 H49:H55</xm:sqref>
        </x14:dataValidation>
        <x14:dataValidation type="list" allowBlank="1" showInputMessage="1" showErrorMessage="1" xr:uid="{FC0B6428-ABB7-477A-868B-C6157FBA2B10}">
          <x14:formula1>
            <xm:f>Validation!$B$18:$B$29</xm:f>
          </x14:formula1>
          <xm:sqref>R38:R44 R49:R55 R5:R11 R27:R33 R16:R22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Z57"/>
  <sheetViews>
    <sheetView showGridLines="0" zoomScaleNormal="100" workbookViewId="0">
      <selection activeCell="C47" sqref="C47"/>
    </sheetView>
  </sheetViews>
  <sheetFormatPr defaultRowHeight="12.75"/>
  <cols>
    <col min="1" max="1" width="10.140625" bestFit="1" customWidth="1"/>
    <col min="3" max="3" width="116.5703125" customWidth="1"/>
    <col min="15" max="15" width="3.42578125" customWidth="1"/>
  </cols>
  <sheetData>
    <row r="2" spans="2:8" ht="21.75" customHeight="1">
      <c r="B2" s="217" t="s">
        <v>262</v>
      </c>
      <c r="C2" s="218"/>
    </row>
    <row r="3" spans="2:8" ht="15">
      <c r="B3" s="219" t="s">
        <v>263</v>
      </c>
      <c r="C3" s="219"/>
    </row>
    <row r="4" spans="2:8" ht="20.25">
      <c r="B4" s="215" t="s">
        <v>29</v>
      </c>
      <c r="C4" s="216"/>
      <c r="D4" s="73"/>
      <c r="E4" s="73"/>
      <c r="F4" s="73"/>
      <c r="G4" s="73"/>
      <c r="H4" s="73"/>
    </row>
    <row r="5" spans="2:8">
      <c r="B5" s="74"/>
      <c r="C5" s="75"/>
    </row>
    <row r="6" spans="2:8">
      <c r="B6" s="74"/>
      <c r="C6" s="76" t="s">
        <v>30</v>
      </c>
      <c r="D6" s="2"/>
      <c r="E6" s="2"/>
      <c r="F6" s="2"/>
      <c r="G6" s="2"/>
    </row>
    <row r="7" spans="2:8">
      <c r="B7" s="74"/>
      <c r="C7" s="76" t="s">
        <v>31</v>
      </c>
      <c r="D7" s="2"/>
      <c r="E7" s="2"/>
      <c r="F7" s="2"/>
      <c r="G7" s="2"/>
    </row>
    <row r="8" spans="2:8">
      <c r="B8" s="74"/>
      <c r="C8" s="76"/>
      <c r="D8" s="2"/>
      <c r="E8" s="2"/>
      <c r="F8" s="2"/>
      <c r="G8" s="2"/>
    </row>
    <row r="9" spans="2:8">
      <c r="B9" s="74"/>
      <c r="C9" s="76" t="s">
        <v>32</v>
      </c>
      <c r="D9" s="2"/>
      <c r="E9" s="2"/>
      <c r="F9" s="2"/>
      <c r="G9" s="2"/>
    </row>
    <row r="10" spans="2:8">
      <c r="B10" s="74"/>
      <c r="C10" s="76" t="s">
        <v>33</v>
      </c>
      <c r="D10" s="2"/>
      <c r="E10" s="2"/>
      <c r="F10" s="2"/>
      <c r="G10" s="2"/>
    </row>
    <row r="11" spans="2:8">
      <c r="B11" s="74"/>
      <c r="C11" s="76" t="s">
        <v>34</v>
      </c>
      <c r="D11" s="2"/>
      <c r="E11" s="2"/>
      <c r="F11" s="2"/>
      <c r="G11" s="2"/>
    </row>
    <row r="12" spans="2:8">
      <c r="B12" s="74"/>
      <c r="C12" s="102" t="s">
        <v>35</v>
      </c>
      <c r="D12" s="2"/>
      <c r="E12" s="2"/>
      <c r="F12" s="2"/>
      <c r="G12" s="2"/>
    </row>
    <row r="13" spans="2:8">
      <c r="B13" s="74"/>
      <c r="C13" s="76"/>
      <c r="D13" s="2"/>
      <c r="E13" s="2"/>
      <c r="F13" s="2"/>
      <c r="G13" s="2"/>
    </row>
    <row r="14" spans="2:8">
      <c r="B14" s="74"/>
      <c r="C14" s="76" t="s">
        <v>36</v>
      </c>
      <c r="D14" s="2"/>
      <c r="E14" s="2"/>
      <c r="F14" s="2"/>
      <c r="G14" s="2"/>
    </row>
    <row r="15" spans="2:8">
      <c r="B15" s="74"/>
      <c r="C15" s="76" t="s">
        <v>37</v>
      </c>
      <c r="D15" s="2"/>
      <c r="E15" s="2"/>
      <c r="F15" s="2"/>
      <c r="G15" s="2"/>
    </row>
    <row r="16" spans="2:8">
      <c r="B16" s="74"/>
      <c r="C16" s="76" t="s">
        <v>38</v>
      </c>
      <c r="D16" s="2"/>
      <c r="E16" s="2"/>
      <c r="F16" s="2"/>
      <c r="G16" s="2"/>
    </row>
    <row r="17" spans="2:26">
      <c r="B17" s="74"/>
      <c r="C17" s="76" t="s">
        <v>39</v>
      </c>
      <c r="D17" s="2"/>
      <c r="E17" s="2"/>
      <c r="F17" s="2"/>
      <c r="G17" s="2"/>
    </row>
    <row r="18" spans="2:26">
      <c r="B18" s="74"/>
      <c r="C18" s="76"/>
      <c r="D18" s="2"/>
      <c r="E18" s="2"/>
      <c r="F18" s="2"/>
      <c r="G18" s="2"/>
    </row>
    <row r="19" spans="2:26">
      <c r="B19" s="74"/>
      <c r="C19" s="76" t="s">
        <v>40</v>
      </c>
      <c r="D19" s="2"/>
      <c r="E19" s="2"/>
      <c r="F19" s="2"/>
      <c r="G19" s="2"/>
    </row>
    <row r="20" spans="2:26">
      <c r="B20" s="74"/>
      <c r="C20" s="76" t="s">
        <v>41</v>
      </c>
      <c r="D20" s="2"/>
      <c r="E20" s="2"/>
      <c r="F20" s="2"/>
      <c r="G20" s="2"/>
    </row>
    <row r="21" spans="2:26">
      <c r="B21" s="74"/>
      <c r="C21" s="76" t="s">
        <v>42</v>
      </c>
      <c r="D21" s="2"/>
      <c r="E21" s="2"/>
      <c r="F21" s="2"/>
      <c r="G21" s="2"/>
    </row>
    <row r="22" spans="2:26">
      <c r="B22" s="74"/>
      <c r="C22" s="76" t="s">
        <v>43</v>
      </c>
      <c r="D22" s="2"/>
      <c r="E22" s="2"/>
      <c r="F22" s="2"/>
      <c r="G22" s="2"/>
    </row>
    <row r="23" spans="2:26">
      <c r="B23" s="74"/>
      <c r="C23" s="76" t="s">
        <v>44</v>
      </c>
      <c r="D23" s="2"/>
      <c r="E23" s="2"/>
      <c r="F23" s="2"/>
      <c r="G23" s="2"/>
    </row>
    <row r="24" spans="2:26">
      <c r="B24" s="74"/>
      <c r="C24" s="76"/>
      <c r="D24" s="2"/>
      <c r="E24" s="2"/>
      <c r="F24" s="2"/>
      <c r="G24" s="2"/>
    </row>
    <row r="25" spans="2:26">
      <c r="B25" s="74"/>
      <c r="C25" s="76" t="s">
        <v>45</v>
      </c>
      <c r="D25" s="2"/>
      <c r="E25" s="2"/>
      <c r="F25" s="2"/>
      <c r="G25" s="2"/>
    </row>
    <row r="26" spans="2:26">
      <c r="B26" s="74"/>
      <c r="C26" s="76"/>
      <c r="D26" s="2"/>
      <c r="E26" s="2"/>
      <c r="F26" s="2"/>
      <c r="G26" s="2"/>
    </row>
    <row r="27" spans="2:26">
      <c r="B27" s="74"/>
      <c r="C27" s="76" t="s">
        <v>46</v>
      </c>
      <c r="D27" s="2"/>
      <c r="E27" s="2"/>
      <c r="F27" s="2"/>
      <c r="G27" s="2"/>
    </row>
    <row r="28" spans="2:26">
      <c r="B28" s="74"/>
      <c r="C28" s="76" t="s">
        <v>47</v>
      </c>
      <c r="D28" s="2"/>
      <c r="E28" s="2"/>
      <c r="F28" s="2"/>
      <c r="G28" s="2"/>
    </row>
    <row r="29" spans="2:26">
      <c r="B29" s="74"/>
      <c r="C29" s="76" t="s">
        <v>48</v>
      </c>
      <c r="D29" s="2"/>
      <c r="E29" s="2"/>
      <c r="F29" s="2"/>
      <c r="G29" s="2"/>
    </row>
    <row r="30" spans="2:26" ht="14.25">
      <c r="B30" s="74"/>
      <c r="C30" s="76" t="s">
        <v>49</v>
      </c>
      <c r="D30" s="2"/>
      <c r="E30" s="2"/>
      <c r="F30" s="2"/>
      <c r="G30" s="2"/>
      <c r="P30" s="77"/>
      <c r="Q30" s="77"/>
      <c r="R30" s="77"/>
      <c r="S30" s="77"/>
      <c r="T30" s="77"/>
      <c r="U30" s="77"/>
      <c r="V30" s="77"/>
      <c r="W30" s="77"/>
      <c r="X30" s="77"/>
      <c r="Y30" s="77"/>
      <c r="Z30" s="77"/>
    </row>
    <row r="31" spans="2:26">
      <c r="B31" s="74"/>
      <c r="C31" s="75"/>
    </row>
    <row r="32" spans="2:26">
      <c r="B32" s="74"/>
      <c r="C32" s="76" t="s">
        <v>50</v>
      </c>
    </row>
    <row r="33" spans="1:3">
      <c r="B33" s="74"/>
      <c r="C33" s="76" t="s">
        <v>51</v>
      </c>
    </row>
    <row r="34" spans="1:3">
      <c r="B34" s="74"/>
      <c r="C34" s="76" t="s">
        <v>52</v>
      </c>
    </row>
    <row r="35" spans="1:3">
      <c r="B35" s="74"/>
      <c r="C35" s="76" t="s">
        <v>53</v>
      </c>
    </row>
    <row r="36" spans="1:3">
      <c r="B36" s="74"/>
      <c r="C36" s="75"/>
    </row>
    <row r="37" spans="1:3">
      <c r="B37" s="74"/>
      <c r="C37" s="76" t="s">
        <v>54</v>
      </c>
    </row>
    <row r="38" spans="1:3">
      <c r="B38" s="74"/>
      <c r="C38" s="76" t="s">
        <v>55</v>
      </c>
    </row>
    <row r="39" spans="1:3">
      <c r="B39" s="74"/>
      <c r="C39" s="75"/>
    </row>
    <row r="40" spans="1:3">
      <c r="B40" s="74"/>
      <c r="C40" s="76" t="s">
        <v>56</v>
      </c>
    </row>
    <row r="41" spans="1:3">
      <c r="B41" s="78"/>
      <c r="C41" s="79"/>
    </row>
    <row r="44" spans="1:3" ht="15">
      <c r="A44" s="220" t="s">
        <v>57</v>
      </c>
      <c r="B44" s="220"/>
      <c r="C44" s="220"/>
    </row>
    <row r="46" spans="1:3">
      <c r="A46" s="107">
        <v>45974</v>
      </c>
      <c r="B46" s="108"/>
      <c r="C46" s="125" t="s">
        <v>261</v>
      </c>
    </row>
    <row r="47" spans="1:3">
      <c r="A47" s="107">
        <v>45979</v>
      </c>
      <c r="B47" s="108"/>
      <c r="C47" s="109" t="s">
        <v>264</v>
      </c>
    </row>
    <row r="48" spans="1:3">
      <c r="A48" s="107"/>
      <c r="B48" s="108"/>
      <c r="C48" s="125"/>
    </row>
    <row r="49" spans="1:3">
      <c r="A49" s="107"/>
      <c r="B49" s="108"/>
      <c r="C49" s="125"/>
    </row>
    <row r="50" spans="1:3">
      <c r="A50" s="107"/>
      <c r="B50" s="108"/>
      <c r="C50" s="125"/>
    </row>
    <row r="51" spans="1:3">
      <c r="A51" s="107"/>
      <c r="B51" s="108"/>
      <c r="C51" s="109"/>
    </row>
    <row r="52" spans="1:3">
      <c r="A52" s="107"/>
      <c r="B52" s="108"/>
      <c r="C52" s="109"/>
    </row>
    <row r="53" spans="1:3">
      <c r="A53" s="107"/>
      <c r="B53" s="108"/>
      <c r="C53" s="109"/>
    </row>
    <row r="54" spans="1:3">
      <c r="A54" s="107"/>
      <c r="B54" s="108"/>
      <c r="C54" s="125"/>
    </row>
    <row r="55" spans="1:3">
      <c r="A55" s="107"/>
      <c r="B55" s="108"/>
      <c r="C55" s="125"/>
    </row>
    <row r="56" spans="1:3">
      <c r="A56" s="107"/>
      <c r="B56" s="108"/>
      <c r="C56" s="125"/>
    </row>
    <row r="57" spans="1:3">
      <c r="A57" s="107"/>
      <c r="B57" s="108"/>
      <c r="C57" s="125"/>
    </row>
  </sheetData>
  <sheetProtection sheet="1" selectLockedCells="1" selectUnlockedCells="1"/>
  <mergeCells count="4">
    <mergeCell ref="B4:C4"/>
    <mergeCell ref="B2:C2"/>
    <mergeCell ref="B3:C3"/>
    <mergeCell ref="A44:C44"/>
  </mergeCells>
  <pageMargins left="0.7" right="0.7" top="0.75" bottom="0.75" header="0.3" footer="0.3"/>
  <pageSetup scale="54" orientation="portrait" r:id="rId1"/>
  <headerFooter>
    <oddHeader>&amp;CMonthly Time &amp; Leave Record 
For Non-Exempt Employees</oddHeader>
    <oddFooter>&amp;Lv. 1.1
r. 08/01/2024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C5:E26"/>
  <sheetViews>
    <sheetView showGridLines="0" zoomScaleNormal="100" workbookViewId="0">
      <selection activeCell="D17" sqref="D17:E17"/>
    </sheetView>
  </sheetViews>
  <sheetFormatPr defaultColWidth="62.42578125" defaultRowHeight="12.75"/>
  <cols>
    <col min="1" max="1" width="4.5703125" customWidth="1"/>
    <col min="2" max="2" width="8.28515625" customWidth="1"/>
    <col min="3" max="3" width="30" customWidth="1"/>
    <col min="4" max="4" width="27.140625" bestFit="1" customWidth="1"/>
    <col min="5" max="5" width="48.7109375" customWidth="1"/>
    <col min="6" max="6" width="13.85546875" customWidth="1"/>
  </cols>
  <sheetData>
    <row r="5" spans="3:5" ht="20.25">
      <c r="C5" s="228" t="s">
        <v>258</v>
      </c>
      <c r="D5" s="228"/>
      <c r="E5" s="228"/>
    </row>
    <row r="8" spans="3:5">
      <c r="C8" s="103" t="s">
        <v>58</v>
      </c>
      <c r="D8" s="235" t="s">
        <v>59</v>
      </c>
      <c r="E8" s="235"/>
    </row>
    <row r="9" spans="3:5">
      <c r="C9" s="104" t="s">
        <v>60</v>
      </c>
      <c r="D9" s="230">
        <v>46023</v>
      </c>
      <c r="E9" s="230"/>
    </row>
    <row r="10" spans="3:5">
      <c r="C10" s="105" t="s">
        <v>61</v>
      </c>
      <c r="D10" s="236">
        <v>46041</v>
      </c>
      <c r="E10" s="236"/>
    </row>
    <row r="11" spans="3:5">
      <c r="C11" s="104" t="s">
        <v>62</v>
      </c>
      <c r="D11" s="230">
        <v>46115</v>
      </c>
      <c r="E11" s="230"/>
    </row>
    <row r="12" spans="3:5">
      <c r="C12" s="105" t="s">
        <v>63</v>
      </c>
      <c r="D12" s="231">
        <v>46167</v>
      </c>
      <c r="E12" s="231"/>
    </row>
    <row r="13" spans="3:5">
      <c r="C13" s="104" t="s">
        <v>64</v>
      </c>
      <c r="D13" s="230">
        <v>46206</v>
      </c>
      <c r="E13" s="230"/>
    </row>
    <row r="14" spans="3:5">
      <c r="C14" s="105" t="s">
        <v>65</v>
      </c>
      <c r="D14" s="231">
        <v>46272</v>
      </c>
      <c r="E14" s="231"/>
    </row>
    <row r="15" spans="3:5" ht="15" customHeight="1">
      <c r="C15" s="104" t="s">
        <v>66</v>
      </c>
      <c r="D15" s="232" t="s">
        <v>259</v>
      </c>
      <c r="E15" s="232"/>
    </row>
    <row r="16" spans="3:5" ht="15" customHeight="1">
      <c r="C16" s="105" t="s">
        <v>67</v>
      </c>
      <c r="D16" s="233" t="s">
        <v>265</v>
      </c>
      <c r="E16" s="233"/>
    </row>
    <row r="17" spans="3:5" ht="15" customHeight="1">
      <c r="C17" s="106" t="s">
        <v>68</v>
      </c>
      <c r="D17" s="234" t="s">
        <v>266</v>
      </c>
      <c r="E17" s="234"/>
    </row>
    <row r="19" spans="3:5" ht="18" customHeight="1">
      <c r="C19" s="229" t="s">
        <v>260</v>
      </c>
      <c r="D19" s="229"/>
      <c r="E19" s="229"/>
    </row>
    <row r="20" spans="3:5" ht="51.75" customHeight="1">
      <c r="C20" s="227" t="s">
        <v>69</v>
      </c>
      <c r="D20" s="227"/>
      <c r="E20" s="227"/>
    </row>
    <row r="21" spans="3:5" ht="51.75" customHeight="1">
      <c r="C21" s="227" t="s">
        <v>70</v>
      </c>
      <c r="D21" s="227"/>
      <c r="E21" s="227"/>
    </row>
    <row r="22" spans="3:5" ht="51.75" customHeight="1">
      <c r="C22" s="227" t="s">
        <v>71</v>
      </c>
      <c r="D22" s="227"/>
      <c r="E22" s="227"/>
    </row>
    <row r="23" spans="3:5" ht="51.75" customHeight="1">
      <c r="C23" s="227" t="s">
        <v>72</v>
      </c>
      <c r="D23" s="227"/>
      <c r="E23" s="227"/>
    </row>
    <row r="24" spans="3:5" ht="11.25" customHeight="1"/>
    <row r="25" spans="3:5">
      <c r="C25" s="221" t="s">
        <v>73</v>
      </c>
      <c r="D25" s="222"/>
      <c r="E25" s="223"/>
    </row>
    <row r="26" spans="3:5" ht="39.75" customHeight="1">
      <c r="C26" s="224" t="s">
        <v>74</v>
      </c>
      <c r="D26" s="225"/>
      <c r="E26" s="226"/>
    </row>
  </sheetData>
  <sheetProtection sheet="1" selectLockedCells="1" selectUnlockedCells="1"/>
  <mergeCells count="18">
    <mergeCell ref="D11:E11"/>
    <mergeCell ref="D12:E12"/>
    <mergeCell ref="C25:E25"/>
    <mergeCell ref="C26:E26"/>
    <mergeCell ref="C23:E23"/>
    <mergeCell ref="C5:E5"/>
    <mergeCell ref="C19:E19"/>
    <mergeCell ref="C20:E20"/>
    <mergeCell ref="C21:E21"/>
    <mergeCell ref="C22:E22"/>
    <mergeCell ref="D13:E13"/>
    <mergeCell ref="D14:E14"/>
    <mergeCell ref="D15:E15"/>
    <mergeCell ref="D16:E16"/>
    <mergeCell ref="D17:E17"/>
    <mergeCell ref="D8:E8"/>
    <mergeCell ref="D9:E9"/>
    <mergeCell ref="D10:E10"/>
  </mergeCells>
  <pageMargins left="0.7" right="0.7" top="0.75" bottom="0.75" header="0.3" footer="0.3"/>
  <pageSetup scale="54" orientation="portrait" r:id="rId1"/>
  <headerFooter>
    <oddHeader>&amp;CMonthly Time &amp; Leave Record 
For Non-Exempt Employees</oddHeader>
    <oddFooter>&amp;Lv. 1.1
r. 08/01/2024</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3:F47"/>
  <sheetViews>
    <sheetView showGridLines="0" zoomScaleNormal="100" workbookViewId="0">
      <selection activeCell="D14" sqref="D14"/>
    </sheetView>
  </sheetViews>
  <sheetFormatPr defaultColWidth="9.140625" defaultRowHeight="12.75"/>
  <cols>
    <col min="1" max="1" width="9.140625" style="110"/>
    <col min="2" max="2" width="8.140625" style="123" customWidth="1"/>
    <col min="3" max="3" width="35.7109375" style="129" bestFit="1" customWidth="1"/>
    <col min="4" max="4" width="114.7109375" style="119" customWidth="1"/>
    <col min="5" max="16384" width="9.140625" style="110"/>
  </cols>
  <sheetData>
    <row r="3" spans="2:4" ht="15.75">
      <c r="B3" s="237" t="s">
        <v>75</v>
      </c>
      <c r="C3" s="238"/>
      <c r="D3" s="239"/>
    </row>
    <row r="4" spans="2:4" ht="76.5">
      <c r="B4" s="111"/>
      <c r="C4" s="126" t="s">
        <v>76</v>
      </c>
      <c r="D4" s="112" t="s">
        <v>77</v>
      </c>
    </row>
    <row r="5" spans="2:4" ht="63.75">
      <c r="B5" s="113" t="s">
        <v>78</v>
      </c>
      <c r="C5" s="126" t="s">
        <v>79</v>
      </c>
      <c r="D5" s="114" t="s">
        <v>80</v>
      </c>
    </row>
    <row r="6" spans="2:4" ht="51">
      <c r="B6" s="113" t="s">
        <v>81</v>
      </c>
      <c r="C6" s="126" t="s">
        <v>82</v>
      </c>
      <c r="D6" s="112" t="s">
        <v>83</v>
      </c>
    </row>
    <row r="7" spans="2:4" ht="25.5">
      <c r="B7" s="113" t="s">
        <v>84</v>
      </c>
      <c r="C7" s="126" t="s">
        <v>85</v>
      </c>
      <c r="D7" s="112" t="s">
        <v>86</v>
      </c>
    </row>
    <row r="8" spans="2:4" ht="25.5">
      <c r="B8" s="113" t="s">
        <v>5</v>
      </c>
      <c r="C8" s="126" t="s">
        <v>87</v>
      </c>
      <c r="D8" s="115" t="s">
        <v>88</v>
      </c>
    </row>
    <row r="9" spans="2:4" ht="14.25" customHeight="1">
      <c r="B9" s="113" t="s">
        <v>9</v>
      </c>
      <c r="C9" s="127" t="s">
        <v>89</v>
      </c>
      <c r="D9" s="116" t="s">
        <v>90</v>
      </c>
    </row>
    <row r="11" spans="2:4">
      <c r="B11" s="117"/>
      <c r="C11" s="128"/>
      <c r="D11" s="118"/>
    </row>
    <row r="12" spans="2:4" ht="12.75" customHeight="1">
      <c r="B12" s="117"/>
      <c r="C12" s="128"/>
    </row>
    <row r="13" spans="2:4" ht="15.75">
      <c r="B13" s="240" t="s">
        <v>91</v>
      </c>
      <c r="C13" s="241"/>
      <c r="D13" s="242"/>
    </row>
    <row r="14" spans="2:4" ht="89.25">
      <c r="B14" s="113" t="s">
        <v>92</v>
      </c>
      <c r="C14" s="126" t="s">
        <v>93</v>
      </c>
      <c r="D14" s="112" t="s">
        <v>94</v>
      </c>
    </row>
    <row r="15" spans="2:4" ht="89.25">
      <c r="B15" s="113" t="s">
        <v>95</v>
      </c>
      <c r="C15" s="126" t="s">
        <v>96</v>
      </c>
      <c r="D15" s="112" t="s">
        <v>97</v>
      </c>
    </row>
    <row r="16" spans="2:4">
      <c r="B16" s="117"/>
      <c r="C16" s="128"/>
      <c r="D16" s="118"/>
    </row>
    <row r="17" spans="2:4">
      <c r="B17" s="117"/>
      <c r="C17" s="128"/>
      <c r="D17" s="118"/>
    </row>
    <row r="18" spans="2:4" ht="15.75">
      <c r="B18" s="245" t="s">
        <v>98</v>
      </c>
      <c r="C18" s="246"/>
      <c r="D18" s="247"/>
    </row>
    <row r="19" spans="2:4" ht="25.5">
      <c r="B19" s="113" t="s">
        <v>99</v>
      </c>
      <c r="C19" s="126" t="s">
        <v>100</v>
      </c>
      <c r="D19" s="112" t="s">
        <v>101</v>
      </c>
    </row>
    <row r="20" spans="2:4" ht="63.75">
      <c r="B20" s="113" t="s">
        <v>102</v>
      </c>
      <c r="C20" s="126" t="s">
        <v>103</v>
      </c>
      <c r="D20" s="112" t="s">
        <v>104</v>
      </c>
    </row>
    <row r="21" spans="2:4" ht="38.25">
      <c r="B21" s="113" t="s">
        <v>105</v>
      </c>
      <c r="C21" s="126" t="s">
        <v>106</v>
      </c>
      <c r="D21" s="112" t="s">
        <v>107</v>
      </c>
    </row>
    <row r="22" spans="2:4" ht="228" customHeight="1">
      <c r="B22" s="248" t="s">
        <v>108</v>
      </c>
      <c r="C22" s="249"/>
      <c r="D22" s="250"/>
    </row>
    <row r="23" spans="2:4">
      <c r="B23" s="117"/>
      <c r="C23" s="128"/>
      <c r="D23" s="118"/>
    </row>
    <row r="24" spans="2:4">
      <c r="B24" s="117"/>
      <c r="C24" s="128"/>
      <c r="D24" s="118"/>
    </row>
    <row r="25" spans="2:4" ht="15.75">
      <c r="B25" s="243" t="s">
        <v>109</v>
      </c>
      <c r="C25" s="243"/>
      <c r="D25" s="243"/>
    </row>
    <row r="26" spans="2:4" ht="51">
      <c r="B26" s="113" t="s">
        <v>110</v>
      </c>
      <c r="C26" s="126" t="s">
        <v>111</v>
      </c>
      <c r="D26" s="120" t="s">
        <v>112</v>
      </c>
    </row>
    <row r="27" spans="2:4">
      <c r="B27" s="113" t="s">
        <v>113</v>
      </c>
      <c r="C27" s="126" t="s">
        <v>114</v>
      </c>
      <c r="D27" s="121" t="s">
        <v>115</v>
      </c>
    </row>
    <row r="28" spans="2:4" ht="25.5">
      <c r="B28" s="113" t="s">
        <v>116</v>
      </c>
      <c r="C28" s="126" t="s">
        <v>117</v>
      </c>
      <c r="D28" s="112" t="s">
        <v>118</v>
      </c>
    </row>
    <row r="29" spans="2:4" ht="25.5">
      <c r="B29" s="113" t="s">
        <v>119</v>
      </c>
      <c r="C29" s="126" t="s">
        <v>120</v>
      </c>
      <c r="D29" s="112" t="s">
        <v>121</v>
      </c>
    </row>
    <row r="30" spans="2:4" ht="38.25">
      <c r="B30" s="113" t="s">
        <v>122</v>
      </c>
      <c r="C30" s="126" t="s">
        <v>123</v>
      </c>
      <c r="D30" s="112" t="s">
        <v>124</v>
      </c>
    </row>
    <row r="31" spans="2:4" ht="38.25">
      <c r="B31" s="113" t="s">
        <v>125</v>
      </c>
      <c r="C31" s="126" t="s">
        <v>126</v>
      </c>
      <c r="D31" s="112" t="s">
        <v>127</v>
      </c>
    </row>
    <row r="32" spans="2:4" ht="15.75">
      <c r="B32" s="243" t="s">
        <v>128</v>
      </c>
      <c r="C32" s="243"/>
      <c r="D32" s="243"/>
    </row>
    <row r="33" spans="1:6">
      <c r="B33" s="122" t="s">
        <v>3</v>
      </c>
      <c r="C33" s="126" t="s">
        <v>129</v>
      </c>
      <c r="D33" s="121" t="s">
        <v>130</v>
      </c>
    </row>
    <row r="34" spans="1:6" ht="38.25">
      <c r="B34" s="122" t="s">
        <v>11</v>
      </c>
      <c r="C34" s="126" t="s">
        <v>12</v>
      </c>
      <c r="D34" s="112" t="s">
        <v>131</v>
      </c>
    </row>
    <row r="35" spans="1:6" ht="38.25">
      <c r="B35" s="122" t="s">
        <v>13</v>
      </c>
      <c r="C35" s="126" t="s">
        <v>14</v>
      </c>
      <c r="D35" s="112" t="s">
        <v>132</v>
      </c>
    </row>
    <row r="36" spans="1:6" ht="25.5">
      <c r="B36" s="122" t="s">
        <v>15</v>
      </c>
      <c r="C36" s="126" t="s">
        <v>16</v>
      </c>
      <c r="D36" s="112" t="s">
        <v>133</v>
      </c>
    </row>
    <row r="37" spans="1:6" ht="63.75">
      <c r="B37" s="122" t="s">
        <v>17</v>
      </c>
      <c r="C37" s="126" t="s">
        <v>18</v>
      </c>
      <c r="D37" s="112" t="s">
        <v>134</v>
      </c>
    </row>
    <row r="38" spans="1:6" ht="51">
      <c r="B38" s="122" t="s">
        <v>19</v>
      </c>
      <c r="C38" s="126" t="s">
        <v>135</v>
      </c>
      <c r="D38" s="112" t="s">
        <v>136</v>
      </c>
    </row>
    <row r="39" spans="1:6" ht="38.25">
      <c r="B39" s="122" t="s">
        <v>21</v>
      </c>
      <c r="C39" s="126" t="s">
        <v>22</v>
      </c>
      <c r="D39" s="112" t="s">
        <v>137</v>
      </c>
    </row>
    <row r="40" spans="1:6" ht="38.25">
      <c r="B40" s="122" t="s">
        <v>23</v>
      </c>
      <c r="C40" s="126" t="s">
        <v>24</v>
      </c>
      <c r="D40" s="112" t="s">
        <v>138</v>
      </c>
    </row>
    <row r="41" spans="1:6" ht="38.25">
      <c r="B41" s="122" t="s">
        <v>25</v>
      </c>
      <c r="C41" s="126" t="s">
        <v>26</v>
      </c>
      <c r="D41" s="112" t="s">
        <v>139</v>
      </c>
    </row>
    <row r="42" spans="1:6" ht="51">
      <c r="B42" s="122" t="s">
        <v>243</v>
      </c>
      <c r="C42" s="126" t="s">
        <v>244</v>
      </c>
      <c r="D42" s="112" t="s">
        <v>245</v>
      </c>
    </row>
    <row r="43" spans="1:6" ht="37.5" customHeight="1">
      <c r="B43" s="110"/>
      <c r="C43" s="119"/>
      <c r="D43" s="124" t="s">
        <v>140</v>
      </c>
    </row>
    <row r="44" spans="1:6" ht="197.25" customHeight="1">
      <c r="B44" s="251" t="s">
        <v>141</v>
      </c>
      <c r="C44" s="252"/>
      <c r="D44" s="253"/>
    </row>
    <row r="47" spans="1:6">
      <c r="A47" s="244" t="s">
        <v>142</v>
      </c>
      <c r="B47" s="244"/>
      <c r="C47" s="244"/>
      <c r="D47" s="244"/>
      <c r="E47" s="244"/>
      <c r="F47" s="244"/>
    </row>
  </sheetData>
  <sheetProtection sheet="1" selectLockedCells="1" selectUnlockedCells="1"/>
  <mergeCells count="8">
    <mergeCell ref="B3:D3"/>
    <mergeCell ref="B13:D13"/>
    <mergeCell ref="B25:D25"/>
    <mergeCell ref="A47:F47"/>
    <mergeCell ref="B18:D18"/>
    <mergeCell ref="B22:D22"/>
    <mergeCell ref="B32:D32"/>
    <mergeCell ref="B44:D44"/>
  </mergeCells>
  <hyperlinks>
    <hyperlink ref="D43" r:id="rId1" xr:uid="{7AF8AD4B-36DF-4BB5-B170-306AB78127B1}"/>
  </hyperlinks>
  <pageMargins left="0.7" right="0.7" top="0.75" bottom="0.75" header="0.3" footer="0.3"/>
  <pageSetup scale="54" orientation="portrait" r:id="rId2"/>
  <headerFooter>
    <oddHeader>&amp;CMonthly Time &amp; Leave Record 
For Non-Exempt Employees</oddHeader>
    <oddFooter>&amp;Lv. 1.1
r. 08/01/2024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sheetPr>
  <dimension ref="A3:J24"/>
  <sheetViews>
    <sheetView showGridLines="0" tabSelected="1" zoomScaleNormal="100" workbookViewId="0">
      <selection activeCell="G19" sqref="G19"/>
    </sheetView>
  </sheetViews>
  <sheetFormatPr defaultColWidth="9.140625" defaultRowHeight="12.75"/>
  <cols>
    <col min="4" max="4" width="9.140625" style="65"/>
    <col min="6" max="6" width="1.7109375" customWidth="1"/>
    <col min="7" max="7" width="20.85546875" customWidth="1"/>
    <col min="8" max="8" width="3.85546875" customWidth="1"/>
    <col min="9" max="9" width="10.85546875" customWidth="1"/>
  </cols>
  <sheetData>
    <row r="3" spans="2:10" ht="20.25">
      <c r="B3" s="257" t="s">
        <v>143</v>
      </c>
      <c r="C3" s="257"/>
      <c r="D3" s="257"/>
      <c r="E3" s="257"/>
      <c r="F3" s="257"/>
      <c r="G3" s="257"/>
      <c r="H3" s="257"/>
      <c r="I3" s="257"/>
      <c r="J3" s="257"/>
    </row>
    <row r="4" spans="2:10">
      <c r="B4" s="258" t="s">
        <v>144</v>
      </c>
      <c r="C4" s="259"/>
      <c r="D4" s="259"/>
      <c r="E4" s="259"/>
      <c r="F4" s="259"/>
      <c r="G4" s="259"/>
      <c r="H4" s="259"/>
      <c r="I4" s="259"/>
      <c r="J4" s="259"/>
    </row>
    <row r="5" spans="2:10" ht="39" customHeight="1">
      <c r="B5" s="259"/>
      <c r="C5" s="259"/>
      <c r="D5" s="259"/>
      <c r="E5" s="259"/>
      <c r="F5" s="259"/>
      <c r="G5" s="259"/>
      <c r="H5" s="259"/>
      <c r="I5" s="259"/>
      <c r="J5" s="259"/>
    </row>
    <row r="6" spans="2:10">
      <c r="B6" s="58"/>
      <c r="C6" s="59"/>
      <c r="D6" s="60"/>
      <c r="E6" s="59"/>
      <c r="F6" s="59"/>
      <c r="G6" s="59"/>
      <c r="H6" s="59"/>
      <c r="I6" s="59"/>
      <c r="J6" s="61"/>
    </row>
    <row r="7" spans="2:10">
      <c r="B7" s="62"/>
      <c r="C7" s="254" t="s">
        <v>145</v>
      </c>
      <c r="D7" s="254"/>
      <c r="E7" s="254"/>
      <c r="G7" s="63" t="s">
        <v>146</v>
      </c>
      <c r="J7" s="64"/>
    </row>
    <row r="8" spans="2:10">
      <c r="B8" s="62"/>
      <c r="J8" s="64"/>
    </row>
    <row r="9" spans="2:10">
      <c r="B9" s="62"/>
      <c r="C9" s="254" t="s">
        <v>147</v>
      </c>
      <c r="D9" s="254"/>
      <c r="E9" s="254"/>
      <c r="G9" s="66">
        <v>123456789</v>
      </c>
      <c r="J9" s="64"/>
    </row>
    <row r="10" spans="2:10">
      <c r="B10" s="62"/>
      <c r="G10" s="67"/>
      <c r="J10" s="64"/>
    </row>
    <row r="11" spans="2:10">
      <c r="B11" s="62"/>
      <c r="C11" s="254" t="s">
        <v>148</v>
      </c>
      <c r="D11" s="254"/>
      <c r="E11" s="254"/>
      <c r="G11" s="66">
        <v>58401</v>
      </c>
      <c r="J11" s="64"/>
    </row>
    <row r="12" spans="2:10">
      <c r="B12" s="62"/>
      <c r="J12" s="64"/>
    </row>
    <row r="13" spans="2:10">
      <c r="B13" s="62"/>
      <c r="C13" s="254" t="s">
        <v>149</v>
      </c>
      <c r="D13" s="254"/>
      <c r="E13" s="254"/>
      <c r="G13" s="68">
        <v>1</v>
      </c>
      <c r="I13" s="88" t="s">
        <v>150</v>
      </c>
      <c r="J13" s="196">
        <f>G13*40</f>
        <v>40</v>
      </c>
    </row>
    <row r="14" spans="2:10">
      <c r="B14" s="62"/>
      <c r="J14" s="64"/>
    </row>
    <row r="15" spans="2:10">
      <c r="B15" s="62"/>
      <c r="C15" s="254" t="s">
        <v>151</v>
      </c>
      <c r="D15" s="254"/>
      <c r="E15" s="254"/>
      <c r="G15" s="68"/>
      <c r="J15" s="64"/>
    </row>
    <row r="16" spans="2:10">
      <c r="B16" s="62"/>
      <c r="J16" s="64"/>
    </row>
    <row r="17" spans="1:10">
      <c r="B17" s="62"/>
      <c r="C17" s="254" t="s">
        <v>152</v>
      </c>
      <c r="D17" s="254"/>
      <c r="E17" s="254"/>
      <c r="G17" s="68"/>
      <c r="J17" s="64"/>
    </row>
    <row r="18" spans="1:10">
      <c r="B18" s="62"/>
      <c r="J18" s="64"/>
    </row>
    <row r="19" spans="1:10">
      <c r="B19" s="62"/>
      <c r="C19" s="255" t="s">
        <v>153</v>
      </c>
      <c r="D19" s="255"/>
      <c r="E19" s="255"/>
      <c r="F19" s="88"/>
      <c r="G19" s="68"/>
      <c r="J19" s="64"/>
    </row>
    <row r="20" spans="1:10">
      <c r="B20" s="62"/>
      <c r="C20" s="179"/>
      <c r="D20" s="179"/>
      <c r="E20" s="179"/>
      <c r="F20" s="88"/>
      <c r="J20" s="64"/>
    </row>
    <row r="21" spans="1:10">
      <c r="B21" s="256" t="s">
        <v>154</v>
      </c>
      <c r="C21" s="254"/>
      <c r="D21" s="254"/>
      <c r="E21" s="254"/>
      <c r="F21" s="178"/>
      <c r="G21" s="63"/>
      <c r="J21" s="64"/>
    </row>
    <row r="22" spans="1:10">
      <c r="B22" s="69"/>
      <c r="C22" s="70"/>
      <c r="D22" s="71"/>
      <c r="E22" s="70"/>
      <c r="F22" s="70"/>
      <c r="G22" s="70"/>
      <c r="H22" s="70"/>
      <c r="I22" s="70"/>
      <c r="J22" s="72"/>
    </row>
    <row r="24" spans="1:10" ht="19.5" customHeight="1">
      <c r="A24" s="101"/>
    </row>
  </sheetData>
  <sheetProtection sheet="1" formatColumns="0" selectLockedCells="1"/>
  <mergeCells count="10">
    <mergeCell ref="B3:J3"/>
    <mergeCell ref="B4:J5"/>
    <mergeCell ref="C7:E7"/>
    <mergeCell ref="C9:E9"/>
    <mergeCell ref="C11:E11"/>
    <mergeCell ref="C15:E15"/>
    <mergeCell ref="C17:E17"/>
    <mergeCell ref="C19:E19"/>
    <mergeCell ref="B21:E21"/>
    <mergeCell ref="C13:E13"/>
  </mergeCells>
  <pageMargins left="0.7" right="0.7" top="0.75" bottom="0.75" header="0.3" footer="0.3"/>
  <pageSetup scale="54" orientation="portrait" r:id="rId1"/>
  <headerFooter>
    <oddHeader>&amp;CMonthly Time &amp; Leave Record 
For Non-Exempt Employees</oddHeader>
    <oddFooter>&amp;Lv. 1.1
r. 08/01/2024</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Validation!$D$33:$D$36</xm:f>
          </x14:formula1>
          <xm:sqref>G17:I17</xm:sqref>
        </x14:dataValidation>
        <x14:dataValidation type="list" allowBlank="1" showInputMessage="1" showErrorMessage="1" xr:uid="{00000000-0002-0000-0400-000001000000}">
          <x14:formula1>
            <xm:f>Validation!$B$33:$B$36</xm:f>
          </x14:formula1>
          <xm:sqref>G15:I15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7D5CF-34F0-43F1-A4D2-A3C29DA73C0D}">
  <sheetPr>
    <tabColor theme="3" tint="0.79998168889431442"/>
  </sheetPr>
  <dimension ref="A2:AP63"/>
  <sheetViews>
    <sheetView showGridLines="0" topLeftCell="A5" zoomScale="90" zoomScaleNormal="90" workbookViewId="0">
      <selection activeCell="R5" sqref="R5"/>
    </sheetView>
  </sheetViews>
  <sheetFormatPr defaultColWidth="7.42578125" defaultRowHeight="12.75"/>
  <cols>
    <col min="1" max="2" width="7.42578125" style="2" customWidth="1"/>
    <col min="3" max="3" width="8.140625" style="2" customWidth="1"/>
    <col min="4" max="6" width="8.42578125" style="2" customWidth="1"/>
    <col min="7" max="7" width="7.5703125" style="2" customWidth="1"/>
    <col min="8" max="8" width="8.140625" style="2" customWidth="1"/>
    <col min="9" max="9" width="8.85546875" style="2" customWidth="1"/>
    <col min="10" max="10" width="8.5703125" style="2" customWidth="1"/>
    <col min="11" max="11" width="7.140625" style="2" customWidth="1"/>
    <col min="12" max="12" width="6.5703125" style="2" customWidth="1"/>
    <col min="13" max="13" width="6.140625" style="2" customWidth="1"/>
    <col min="14" max="14" width="6.85546875" style="2" customWidth="1"/>
    <col min="15" max="15" width="5.7109375" style="2" customWidth="1"/>
    <col min="16" max="16" width="6.42578125" style="2" customWidth="1"/>
    <col min="17" max="17" width="6.140625" style="2" bestFit="1" customWidth="1"/>
    <col min="18" max="18" width="8.85546875" style="2" bestFit="1" customWidth="1"/>
    <col min="19" max="19" width="2.5703125" style="2" customWidth="1"/>
    <col min="20" max="21" width="6" style="2" customWidth="1"/>
    <col min="22" max="22" width="7.85546875" style="2" bestFit="1" customWidth="1"/>
    <col min="23" max="24" width="2.140625" style="2" customWidth="1"/>
    <col min="25" max="25" width="7.85546875" style="2" customWidth="1"/>
    <col min="26" max="26" width="7.42578125" style="2" customWidth="1"/>
    <col min="27" max="27" width="3.85546875" style="2" customWidth="1"/>
    <col min="28" max="28" width="17.42578125" style="2" customWidth="1"/>
    <col min="29" max="29" width="2.85546875" style="2" customWidth="1"/>
    <col min="30" max="30" width="7.42578125" style="2" customWidth="1"/>
    <col min="31" max="31" width="8" style="2" bestFit="1" customWidth="1"/>
    <col min="32" max="32" width="10" style="2" customWidth="1"/>
    <col min="33" max="33" width="2.5703125" style="2" customWidth="1"/>
    <col min="34" max="34" width="4.7109375" style="2" customWidth="1"/>
    <col min="35" max="35" width="4" style="2" hidden="1" customWidth="1"/>
    <col min="36" max="36" width="14.28515625" style="2" hidden="1" customWidth="1"/>
    <col min="37" max="37" width="8" style="2" hidden="1" customWidth="1"/>
    <col min="38" max="39" width="8.5703125" style="2" hidden="1" customWidth="1"/>
    <col min="40" max="40" width="7.42578125" style="2" hidden="1" customWidth="1"/>
    <col min="41" max="41" width="3.42578125" style="2" hidden="1" customWidth="1"/>
    <col min="42" max="43" width="7.42578125" style="2" customWidth="1"/>
    <col min="44" max="16384" width="7.42578125" style="2"/>
  </cols>
  <sheetData>
    <row r="2" spans="1:42" ht="13.5" thickBot="1">
      <c r="G2" s="1"/>
      <c r="H2" s="1"/>
      <c r="I2" s="54"/>
      <c r="J2" s="17"/>
      <c r="N2" s="53"/>
      <c r="O2" s="53"/>
      <c r="P2" s="53"/>
      <c r="Q2" s="1"/>
      <c r="S2" s="1"/>
      <c r="Y2" s="325" t="s">
        <v>155</v>
      </c>
      <c r="Z2" s="325"/>
      <c r="AA2" s="325"/>
      <c r="AB2" s="325"/>
      <c r="AC2" s="6"/>
      <c r="AD2" s="325" t="s">
        <v>147</v>
      </c>
      <c r="AE2" s="325"/>
      <c r="AF2" s="325"/>
      <c r="AG2" s="6"/>
      <c r="AH2" s="6"/>
      <c r="AI2" s="31"/>
      <c r="AJ2" s="32"/>
      <c r="AK2" s="33"/>
      <c r="AL2" s="33"/>
      <c r="AM2" s="33"/>
      <c r="AN2" s="34"/>
      <c r="AO2" s="133"/>
    </row>
    <row r="3" spans="1:42" ht="13.5" thickTop="1">
      <c r="A3" s="282" t="s">
        <v>156</v>
      </c>
      <c r="B3" s="282"/>
      <c r="C3" s="283" t="s">
        <v>157</v>
      </c>
      <c r="D3" s="284"/>
      <c r="E3" s="284"/>
      <c r="F3" s="284"/>
      <c r="G3" s="284"/>
      <c r="H3" s="285"/>
      <c r="I3" s="286" t="s">
        <v>158</v>
      </c>
      <c r="J3" s="287"/>
      <c r="K3" s="288" t="s">
        <v>109</v>
      </c>
      <c r="L3" s="289"/>
      <c r="M3" s="289"/>
      <c r="N3" s="289"/>
      <c r="O3" s="289"/>
      <c r="P3" s="289"/>
      <c r="Q3" s="289"/>
      <c r="R3" s="290"/>
      <c r="S3" s="18"/>
      <c r="T3" s="268" t="s">
        <v>98</v>
      </c>
      <c r="U3" s="269"/>
      <c r="V3" s="270"/>
      <c r="Y3" s="321" t="str">
        <f>'Timesheet Setup'!G7</f>
        <v xml:space="preserve">Spiro </v>
      </c>
      <c r="Z3" s="322"/>
      <c r="AA3" s="322"/>
      <c r="AB3" s="323"/>
      <c r="AD3" s="321">
        <f>'Timesheet Setup'!G9</f>
        <v>123456789</v>
      </c>
      <c r="AE3" s="322"/>
      <c r="AF3" s="323"/>
      <c r="AI3" s="31"/>
      <c r="AJ3" s="23" t="s">
        <v>156</v>
      </c>
      <c r="AK3" s="271" t="s">
        <v>159</v>
      </c>
      <c r="AL3" s="291"/>
      <c r="AM3" s="291"/>
      <c r="AN3" s="273"/>
      <c r="AO3" s="133"/>
    </row>
    <row r="4" spans="1:42">
      <c r="A4" s="23" t="s">
        <v>160</v>
      </c>
      <c r="B4" s="24" t="s">
        <v>161</v>
      </c>
      <c r="C4" s="23" t="s">
        <v>162</v>
      </c>
      <c r="D4" s="23" t="s">
        <v>78</v>
      </c>
      <c r="E4" s="23" t="s">
        <v>81</v>
      </c>
      <c r="F4" s="23" t="s">
        <v>84</v>
      </c>
      <c r="G4" s="271" t="s">
        <v>163</v>
      </c>
      <c r="H4" s="272"/>
      <c r="I4" s="93" t="s">
        <v>92</v>
      </c>
      <c r="J4" s="92" t="s">
        <v>95</v>
      </c>
      <c r="K4" s="23" t="s">
        <v>110</v>
      </c>
      <c r="L4" s="130" t="s">
        <v>113</v>
      </c>
      <c r="M4" s="23" t="s">
        <v>116</v>
      </c>
      <c r="N4" s="23" t="s">
        <v>119</v>
      </c>
      <c r="O4" s="23" t="s">
        <v>122</v>
      </c>
      <c r="P4" s="23" t="s">
        <v>125</v>
      </c>
      <c r="Q4" s="271" t="s">
        <v>163</v>
      </c>
      <c r="R4" s="273"/>
      <c r="S4" s="1"/>
      <c r="T4" s="55" t="s">
        <v>102</v>
      </c>
      <c r="U4" s="98" t="s">
        <v>99</v>
      </c>
      <c r="V4" s="132" t="s">
        <v>105</v>
      </c>
      <c r="Y4" s="320" t="s">
        <v>148</v>
      </c>
      <c r="Z4" s="320"/>
      <c r="AA4" s="320"/>
      <c r="AB4" s="320"/>
      <c r="AC4" s="7"/>
      <c r="AD4" s="20" t="s">
        <v>149</v>
      </c>
      <c r="AE4" s="20" t="s">
        <v>78</v>
      </c>
      <c r="AF4" s="20" t="s">
        <v>84</v>
      </c>
      <c r="AI4" s="31"/>
      <c r="AJ4" s="23" t="s">
        <v>160</v>
      </c>
      <c r="AK4" s="23" t="s">
        <v>164</v>
      </c>
      <c r="AL4" s="23" t="s">
        <v>165</v>
      </c>
      <c r="AM4" s="23" t="s">
        <v>102</v>
      </c>
      <c r="AN4" s="23" t="s">
        <v>81</v>
      </c>
      <c r="AO4" s="133"/>
    </row>
    <row r="5" spans="1:42">
      <c r="A5" s="22" t="s">
        <v>166</v>
      </c>
      <c r="B5" s="25">
        <f>IF(WEEKDAY(AB7)=1,AB7,0)</f>
        <v>45991</v>
      </c>
      <c r="C5" s="26"/>
      <c r="D5" s="48"/>
      <c r="E5" s="48"/>
      <c r="F5" s="48"/>
      <c r="G5" s="48"/>
      <c r="H5" s="48"/>
      <c r="I5" s="91"/>
      <c r="J5" s="51"/>
      <c r="K5" s="48"/>
      <c r="L5" s="48"/>
      <c r="M5" s="48"/>
      <c r="N5" s="48"/>
      <c r="O5" s="48"/>
      <c r="P5" s="48"/>
      <c r="Q5" s="48"/>
      <c r="R5" s="50"/>
      <c r="T5" s="56"/>
      <c r="U5" s="99"/>
      <c r="V5" s="97"/>
      <c r="Y5" s="321">
        <f>'Timesheet Setup'!G11</f>
        <v>58401</v>
      </c>
      <c r="Z5" s="322"/>
      <c r="AA5" s="322"/>
      <c r="AB5" s="323"/>
      <c r="AD5" s="82">
        <f>'Timesheet Setup'!G13</f>
        <v>1</v>
      </c>
      <c r="AE5" s="82">
        <f>'Timesheet Setup'!G15</f>
        <v>0</v>
      </c>
      <c r="AF5" s="82">
        <f>'Timesheet Setup'!G17</f>
        <v>0</v>
      </c>
      <c r="AI5" s="35"/>
      <c r="AJ5" s="22" t="s">
        <v>166</v>
      </c>
      <c r="AK5" s="27">
        <f t="shared" ref="AK5:AK11" si="0">I5</f>
        <v>0</v>
      </c>
      <c r="AL5" s="27">
        <f t="shared" ref="AL5:AL11" si="1">K5</f>
        <v>0</v>
      </c>
      <c r="AM5" s="27">
        <f t="shared" ref="AM5:AM11" si="2">IF($U$12&gt;0,T5,0)</f>
        <v>0</v>
      </c>
      <c r="AN5" s="27">
        <f t="shared" ref="AN5:AN11" si="3">IF(E5&gt;8,8,E5)</f>
        <v>0</v>
      </c>
      <c r="AO5" s="133"/>
    </row>
    <row r="6" spans="1:42">
      <c r="A6" s="22" t="s">
        <v>167</v>
      </c>
      <c r="B6" s="25">
        <f>IF(WEEKDAY($AB$7)=2,$AB$7,IF(B5&lt;&gt;0,B5+1,0))</f>
        <v>45992</v>
      </c>
      <c r="C6" s="26"/>
      <c r="D6" s="48"/>
      <c r="E6" s="48"/>
      <c r="F6" s="48"/>
      <c r="G6" s="48"/>
      <c r="H6" s="48"/>
      <c r="I6" s="91"/>
      <c r="J6" s="51"/>
      <c r="K6" s="48"/>
      <c r="L6" s="48"/>
      <c r="M6" s="48"/>
      <c r="N6" s="48"/>
      <c r="O6" s="48"/>
      <c r="P6" s="48"/>
      <c r="Q6" s="48"/>
      <c r="R6" s="50"/>
      <c r="T6" s="56"/>
      <c r="U6" s="99"/>
      <c r="V6" s="97"/>
      <c r="Y6" s="324" t="s">
        <v>168</v>
      </c>
      <c r="Z6" s="324"/>
      <c r="AB6" s="325" t="s">
        <v>169</v>
      </c>
      <c r="AC6" s="325"/>
      <c r="AE6" s="325" t="s">
        <v>170</v>
      </c>
      <c r="AF6" s="325"/>
      <c r="AI6" s="35"/>
      <c r="AJ6" s="22" t="s">
        <v>167</v>
      </c>
      <c r="AK6" s="27">
        <f t="shared" si="0"/>
        <v>0</v>
      </c>
      <c r="AL6" s="27">
        <f t="shared" si="1"/>
        <v>0</v>
      </c>
      <c r="AM6" s="27">
        <f t="shared" si="2"/>
        <v>0</v>
      </c>
      <c r="AN6" s="27">
        <f t="shared" si="3"/>
        <v>0</v>
      </c>
      <c r="AO6" s="133"/>
    </row>
    <row r="7" spans="1:42">
      <c r="A7" s="22" t="s">
        <v>171</v>
      </c>
      <c r="B7" s="25">
        <f>IF(WEEKDAY($AB$7)=3,$AB$7,IF(B6&lt;&gt;0,B6+1,0))</f>
        <v>45993</v>
      </c>
      <c r="C7" s="26"/>
      <c r="D7" s="48"/>
      <c r="E7" s="48"/>
      <c r="F7" s="48"/>
      <c r="G7" s="48"/>
      <c r="H7" s="48"/>
      <c r="I7" s="91"/>
      <c r="J7" s="51"/>
      <c r="K7" s="48"/>
      <c r="L7" s="48"/>
      <c r="M7" s="48"/>
      <c r="N7" s="48"/>
      <c r="O7" s="48"/>
      <c r="P7" s="48"/>
      <c r="Q7" s="48"/>
      <c r="R7" s="50"/>
      <c r="T7" s="56"/>
      <c r="U7" s="99"/>
      <c r="V7" s="97"/>
      <c r="Y7" s="326" t="s">
        <v>246</v>
      </c>
      <c r="Z7" s="327"/>
      <c r="AB7" s="328">
        <f>VLOOKUP(Y7,Validation!B4:F15,2,FALSE)</f>
        <v>45991</v>
      </c>
      <c r="AC7" s="329"/>
      <c r="AE7" s="328">
        <f>VLOOKUP(Y7,Validation!B4:F15,4,FALSE)</f>
        <v>46025</v>
      </c>
      <c r="AF7" s="329"/>
      <c r="AI7" s="35"/>
      <c r="AJ7" s="22" t="s">
        <v>171</v>
      </c>
      <c r="AK7" s="27">
        <f t="shared" si="0"/>
        <v>0</v>
      </c>
      <c r="AL7" s="27">
        <f t="shared" si="1"/>
        <v>0</v>
      </c>
      <c r="AM7" s="27">
        <f t="shared" si="2"/>
        <v>0</v>
      </c>
      <c r="AN7" s="27">
        <f t="shared" si="3"/>
        <v>0</v>
      </c>
      <c r="AO7" s="133"/>
    </row>
    <row r="8" spans="1:42" ht="13.5" thickBot="1">
      <c r="A8" s="22" t="s">
        <v>172</v>
      </c>
      <c r="B8" s="25">
        <f>IF(WEEKDAY($AB$7)=4,$AB$7,IF(B7&lt;&gt;0,B7+1,0))</f>
        <v>45994</v>
      </c>
      <c r="C8" s="26"/>
      <c r="D8" s="48"/>
      <c r="E8" s="48"/>
      <c r="F8" s="48"/>
      <c r="G8" s="48"/>
      <c r="H8" s="48"/>
      <c r="I8" s="91"/>
      <c r="J8" s="51"/>
      <c r="K8" s="48"/>
      <c r="L8" s="48"/>
      <c r="M8" s="48"/>
      <c r="N8" s="48"/>
      <c r="O8" s="48"/>
      <c r="P8" s="48"/>
      <c r="Q8" s="48"/>
      <c r="R8" s="50"/>
      <c r="T8" s="56"/>
      <c r="U8" s="99"/>
      <c r="V8" s="97"/>
      <c r="AI8" s="36"/>
      <c r="AJ8" s="22" t="s">
        <v>172</v>
      </c>
      <c r="AK8" s="27">
        <f t="shared" si="0"/>
        <v>0</v>
      </c>
      <c r="AL8" s="27">
        <f t="shared" si="1"/>
        <v>0</v>
      </c>
      <c r="AM8" s="27">
        <f t="shared" si="2"/>
        <v>0</v>
      </c>
      <c r="AN8" s="27">
        <f t="shared" si="3"/>
        <v>0</v>
      </c>
      <c r="AO8" s="133"/>
    </row>
    <row r="9" spans="1:42" ht="13.5" thickTop="1">
      <c r="A9" s="22" t="s">
        <v>173</v>
      </c>
      <c r="B9" s="25">
        <f>IF(WEEKDAY($AB$7)=5,$AB$7,IF(B8&lt;&gt;0,B8+1,0))</f>
        <v>45995</v>
      </c>
      <c r="C9" s="26"/>
      <c r="D9" s="48"/>
      <c r="E9" s="48"/>
      <c r="F9" s="48"/>
      <c r="G9" s="48"/>
      <c r="H9" s="48"/>
      <c r="I9" s="91"/>
      <c r="J9" s="51"/>
      <c r="K9" s="48"/>
      <c r="L9" s="48"/>
      <c r="M9" s="48"/>
      <c r="N9" s="48"/>
      <c r="O9" s="48"/>
      <c r="P9" s="48"/>
      <c r="Q9" s="48"/>
      <c r="R9" s="50"/>
      <c r="T9" s="56"/>
      <c r="U9" s="99"/>
      <c r="V9" s="97"/>
      <c r="X9" s="1"/>
      <c r="Y9" s="314" t="s">
        <v>174</v>
      </c>
      <c r="Z9" s="315"/>
      <c r="AA9" s="315"/>
      <c r="AB9" s="316"/>
      <c r="AC9" s="85"/>
      <c r="AD9" s="317" t="s">
        <v>98</v>
      </c>
      <c r="AE9" s="318"/>
      <c r="AF9" s="319"/>
      <c r="AG9" s="4"/>
      <c r="AI9" s="35"/>
      <c r="AJ9" s="22" t="s">
        <v>173</v>
      </c>
      <c r="AK9" s="27">
        <f t="shared" si="0"/>
        <v>0</v>
      </c>
      <c r="AL9" s="27">
        <f t="shared" si="1"/>
        <v>0</v>
      </c>
      <c r="AM9" s="27">
        <f t="shared" si="2"/>
        <v>0</v>
      </c>
      <c r="AN9" s="27">
        <f t="shared" si="3"/>
        <v>0</v>
      </c>
      <c r="AO9" s="133"/>
    </row>
    <row r="10" spans="1:42">
      <c r="A10" s="22" t="s">
        <v>175</v>
      </c>
      <c r="B10" s="25">
        <f>IF(WEEKDAY($AB$7)=6,$AB$7,IF(B9&lt;&gt;0,B9+1,0))</f>
        <v>45996</v>
      </c>
      <c r="C10" s="26"/>
      <c r="D10" s="48"/>
      <c r="E10" s="48"/>
      <c r="F10" s="48"/>
      <c r="G10" s="48"/>
      <c r="H10" s="48"/>
      <c r="I10" s="91"/>
      <c r="J10" s="51"/>
      <c r="K10" s="48"/>
      <c r="L10" s="48"/>
      <c r="M10" s="48"/>
      <c r="N10" s="48"/>
      <c r="O10" s="48"/>
      <c r="P10" s="48"/>
      <c r="Q10" s="48"/>
      <c r="R10" s="50"/>
      <c r="T10" s="56"/>
      <c r="U10" s="99"/>
      <c r="V10" s="97"/>
      <c r="X10" s="18"/>
      <c r="Y10" s="312" t="s">
        <v>176</v>
      </c>
      <c r="Z10" s="313"/>
      <c r="AA10" s="313"/>
      <c r="AB10" s="45">
        <f>'Timesheet Setup'!G19</f>
        <v>0</v>
      </c>
      <c r="AC10" s="86"/>
      <c r="AD10" s="312" t="s">
        <v>177</v>
      </c>
      <c r="AE10" s="313"/>
      <c r="AF10" s="45">
        <f>'Timesheet Setup'!G21</f>
        <v>0</v>
      </c>
      <c r="AG10" s="4"/>
      <c r="AI10" s="37"/>
      <c r="AJ10" s="22" t="s">
        <v>175</v>
      </c>
      <c r="AK10" s="27">
        <f t="shared" si="0"/>
        <v>0</v>
      </c>
      <c r="AL10" s="27">
        <f t="shared" si="1"/>
        <v>0</v>
      </c>
      <c r="AM10" s="27">
        <f t="shared" si="2"/>
        <v>0</v>
      </c>
      <c r="AN10" s="27">
        <f t="shared" si="3"/>
        <v>0</v>
      </c>
      <c r="AO10" s="133"/>
    </row>
    <row r="11" spans="1:42">
      <c r="A11" s="22" t="s">
        <v>178</v>
      </c>
      <c r="B11" s="25">
        <f>IF(WEEKDAY($AB$7)=7,$AB$7,IF(B10&lt;&gt;0,B10+1,0))</f>
        <v>45997</v>
      </c>
      <c r="C11" s="26"/>
      <c r="D11" s="48"/>
      <c r="E11" s="48"/>
      <c r="F11" s="48"/>
      <c r="G11" s="48"/>
      <c r="H11" s="48"/>
      <c r="I11" s="91"/>
      <c r="J11" s="51"/>
      <c r="K11" s="48"/>
      <c r="L11" s="48"/>
      <c r="M11" s="48"/>
      <c r="N11" s="48"/>
      <c r="O11" s="48"/>
      <c r="P11" s="48"/>
      <c r="Q11" s="48"/>
      <c r="R11" s="50"/>
      <c r="T11" s="56"/>
      <c r="U11" s="99"/>
      <c r="V11" s="97"/>
      <c r="X11" s="1"/>
      <c r="Y11" s="308" t="s">
        <v>179</v>
      </c>
      <c r="Z11" s="309"/>
      <c r="AA11" s="309"/>
      <c r="AB11" s="45">
        <f>AE22</f>
        <v>0</v>
      </c>
      <c r="AC11" s="87"/>
      <c r="AD11" s="308" t="s">
        <v>180</v>
      </c>
      <c r="AE11" s="309"/>
      <c r="AF11" s="84">
        <f>AE38</f>
        <v>0</v>
      </c>
      <c r="AG11" s="4"/>
      <c r="AI11" s="35"/>
      <c r="AJ11" s="22" t="s">
        <v>178</v>
      </c>
      <c r="AK11" s="27">
        <f t="shared" si="0"/>
        <v>0</v>
      </c>
      <c r="AL11" s="27">
        <f t="shared" si="1"/>
        <v>0</v>
      </c>
      <c r="AM11" s="27">
        <f t="shared" si="2"/>
        <v>0</v>
      </c>
      <c r="AN11" s="27">
        <f t="shared" si="3"/>
        <v>0</v>
      </c>
      <c r="AO11" s="133"/>
      <c r="AP11" s="1"/>
    </row>
    <row r="12" spans="1:42">
      <c r="A12" s="131" t="s">
        <v>181</v>
      </c>
      <c r="B12" s="28"/>
      <c r="C12" s="29">
        <f t="shared" ref="C12:Q12" si="4">SUMIF($B5:$B11,"&lt;&gt;0",C5:C11)</f>
        <v>0</v>
      </c>
      <c r="D12" s="29">
        <f t="shared" si="4"/>
        <v>0</v>
      </c>
      <c r="E12" s="29">
        <f t="shared" si="4"/>
        <v>0</v>
      </c>
      <c r="F12" s="29">
        <f t="shared" si="4"/>
        <v>0</v>
      </c>
      <c r="G12" s="29"/>
      <c r="H12" s="29"/>
      <c r="I12" s="47">
        <f>SUMIF($B5:$B11,"&lt;&gt;0",I5:I11)</f>
        <v>0</v>
      </c>
      <c r="J12" s="47">
        <f t="shared" si="4"/>
        <v>0</v>
      </c>
      <c r="K12" s="29">
        <f t="shared" si="4"/>
        <v>0</v>
      </c>
      <c r="L12" s="46">
        <f t="shared" si="4"/>
        <v>0</v>
      </c>
      <c r="M12" s="29">
        <f t="shared" si="4"/>
        <v>0</v>
      </c>
      <c r="N12" s="29">
        <f t="shared" si="4"/>
        <v>0</v>
      </c>
      <c r="O12" s="29">
        <f t="shared" si="4"/>
        <v>0</v>
      </c>
      <c r="P12" s="29">
        <f t="shared" si="4"/>
        <v>0</v>
      </c>
      <c r="Q12" s="29">
        <f t="shared" si="4"/>
        <v>0</v>
      </c>
      <c r="R12" s="29"/>
      <c r="S12" s="3"/>
      <c r="T12" s="57">
        <f>SUMIF($B5:$B11,"&lt;&gt;0",T5:T11)</f>
        <v>0</v>
      </c>
      <c r="U12" s="100">
        <f>SUMIF($B5:$B11,"&lt;&gt;0",U5:U11)</f>
        <v>0</v>
      </c>
      <c r="V12" s="100">
        <f>SUMIF($B5:$B11,"&lt;&gt;0",V5:V11)</f>
        <v>0</v>
      </c>
      <c r="W12" s="1"/>
      <c r="X12" s="3"/>
      <c r="Y12" s="308" t="s">
        <v>182</v>
      </c>
      <c r="Z12" s="309"/>
      <c r="AA12" s="309"/>
      <c r="AB12" s="45">
        <f>AE21</f>
        <v>0</v>
      </c>
      <c r="AC12" s="85"/>
      <c r="AD12" s="308" t="s">
        <v>183</v>
      </c>
      <c r="AE12" s="309"/>
      <c r="AF12" s="84">
        <f>AE39</f>
        <v>0</v>
      </c>
      <c r="AH12" s="4"/>
      <c r="AI12" s="35"/>
      <c r="AJ12" s="22" t="s">
        <v>181</v>
      </c>
      <c r="AK12" s="94">
        <f>SUM(AK5:AK11)</f>
        <v>0</v>
      </c>
      <c r="AL12" s="94">
        <f t="shared" ref="AL12:AN12" si="5">SUM(AL5:AL11)</f>
        <v>0</v>
      </c>
      <c r="AM12" s="94">
        <f t="shared" si="5"/>
        <v>0</v>
      </c>
      <c r="AN12" s="94">
        <f t="shared" si="5"/>
        <v>0</v>
      </c>
      <c r="AO12" s="133"/>
    </row>
    <row r="13" spans="1:42" ht="13.5" thickBot="1">
      <c r="S13" s="3"/>
      <c r="T13" s="18"/>
      <c r="U13" s="18"/>
      <c r="V13" s="18"/>
      <c r="W13" s="18"/>
      <c r="Y13" s="308" t="s">
        <v>184</v>
      </c>
      <c r="Z13" s="309"/>
      <c r="AA13" s="309"/>
      <c r="AB13" s="84">
        <f>AE23</f>
        <v>0</v>
      </c>
      <c r="AC13" s="87"/>
      <c r="AD13" s="310" t="s">
        <v>105</v>
      </c>
      <c r="AE13" s="311"/>
      <c r="AF13" s="84">
        <f>AF47</f>
        <v>0</v>
      </c>
      <c r="AH13" s="4"/>
      <c r="AI13" s="35"/>
      <c r="AJ13" s="34"/>
      <c r="AK13" s="38"/>
      <c r="AL13" s="38"/>
      <c r="AM13" s="38"/>
      <c r="AN13" s="34"/>
      <c r="AO13" s="133"/>
    </row>
    <row r="14" spans="1:42" ht="14.25" thickTop="1" thickBot="1">
      <c r="A14" s="282" t="s">
        <v>185</v>
      </c>
      <c r="B14" s="282"/>
      <c r="C14" s="283" t="s">
        <v>157</v>
      </c>
      <c r="D14" s="284"/>
      <c r="E14" s="284"/>
      <c r="F14" s="284"/>
      <c r="G14" s="284"/>
      <c r="H14" s="285"/>
      <c r="I14" s="286" t="s">
        <v>158</v>
      </c>
      <c r="J14" s="287"/>
      <c r="K14" s="288" t="s">
        <v>109</v>
      </c>
      <c r="L14" s="289"/>
      <c r="M14" s="289"/>
      <c r="N14" s="289"/>
      <c r="O14" s="289"/>
      <c r="P14" s="289"/>
      <c r="Q14" s="289"/>
      <c r="R14" s="290"/>
      <c r="S14" s="1"/>
      <c r="T14" s="268" t="s">
        <v>98</v>
      </c>
      <c r="U14" s="269"/>
      <c r="V14" s="270"/>
      <c r="W14" s="1"/>
      <c r="X14" s="3"/>
      <c r="Y14" s="304" t="s">
        <v>186</v>
      </c>
      <c r="Z14" s="305"/>
      <c r="AA14" s="305"/>
      <c r="AB14" s="177">
        <f>SUM(AB10+AB11+AB12-AB13)</f>
        <v>0</v>
      </c>
      <c r="AC14" s="87"/>
      <c r="AD14" s="306" t="s">
        <v>187</v>
      </c>
      <c r="AE14" s="307"/>
      <c r="AF14" s="89">
        <f>(AF10+AF11)-(AF12+AF13)</f>
        <v>0</v>
      </c>
      <c r="AH14" s="4"/>
      <c r="AI14" s="35"/>
      <c r="AJ14" s="34"/>
      <c r="AK14" s="38"/>
      <c r="AL14" s="38"/>
      <c r="AM14" s="38"/>
      <c r="AN14" s="34"/>
      <c r="AO14" s="133"/>
    </row>
    <row r="15" spans="1:42" ht="14.25" thickTop="1" thickBot="1">
      <c r="A15" s="23" t="s">
        <v>160</v>
      </c>
      <c r="B15" s="24" t="s">
        <v>161</v>
      </c>
      <c r="C15" s="23" t="s">
        <v>162</v>
      </c>
      <c r="D15" s="23" t="s">
        <v>78</v>
      </c>
      <c r="E15" s="23" t="s">
        <v>81</v>
      </c>
      <c r="F15" s="23" t="s">
        <v>84</v>
      </c>
      <c r="G15" s="271" t="s">
        <v>163</v>
      </c>
      <c r="H15" s="272"/>
      <c r="I15" s="93" t="s">
        <v>92</v>
      </c>
      <c r="J15" s="92" t="s">
        <v>95</v>
      </c>
      <c r="K15" s="23" t="s">
        <v>110</v>
      </c>
      <c r="L15" s="130" t="s">
        <v>113</v>
      </c>
      <c r="M15" s="23" t="s">
        <v>116</v>
      </c>
      <c r="N15" s="23" t="s">
        <v>119</v>
      </c>
      <c r="O15" s="23" t="s">
        <v>122</v>
      </c>
      <c r="P15" s="23" t="s">
        <v>125</v>
      </c>
      <c r="Q15" s="271" t="s">
        <v>163</v>
      </c>
      <c r="R15" s="273"/>
      <c r="S15" s="1"/>
      <c r="T15" s="55" t="s">
        <v>102</v>
      </c>
      <c r="U15" s="98" t="s">
        <v>99</v>
      </c>
      <c r="V15" s="132" t="s">
        <v>105</v>
      </c>
      <c r="W15" s="3"/>
      <c r="X15" s="3"/>
      <c r="AG15" s="19"/>
      <c r="AI15" s="35"/>
      <c r="AJ15" s="23" t="s">
        <v>185</v>
      </c>
      <c r="AK15" s="271" t="s">
        <v>159</v>
      </c>
      <c r="AL15" s="291"/>
      <c r="AM15" s="291"/>
      <c r="AN15" s="273"/>
      <c r="AO15" s="133"/>
    </row>
    <row r="16" spans="1:42" ht="15.75" thickTop="1">
      <c r="A16" s="22" t="s">
        <v>166</v>
      </c>
      <c r="B16" s="25">
        <f>IF(B11&lt;&gt;0,IF(SUM(B11+1)&gt;$AE$7,0, SUM(B11+1)),0)</f>
        <v>45998</v>
      </c>
      <c r="C16" s="26"/>
      <c r="D16" s="48"/>
      <c r="E16" s="48"/>
      <c r="F16" s="48"/>
      <c r="G16" s="48"/>
      <c r="H16" s="48"/>
      <c r="I16" s="91"/>
      <c r="J16" s="51"/>
      <c r="K16" s="48"/>
      <c r="L16" s="48"/>
      <c r="M16" s="48"/>
      <c r="N16" s="48"/>
      <c r="O16" s="48"/>
      <c r="P16" s="48"/>
      <c r="Q16" s="48"/>
      <c r="R16" s="50"/>
      <c r="T16" s="56"/>
      <c r="U16" s="99"/>
      <c r="V16" s="97"/>
      <c r="X16" s="3"/>
      <c r="Y16" s="301" t="s">
        <v>188</v>
      </c>
      <c r="Z16" s="302"/>
      <c r="AA16" s="302"/>
      <c r="AB16" s="302"/>
      <c r="AC16" s="302"/>
      <c r="AD16" s="302"/>
      <c r="AE16" s="302"/>
      <c r="AF16" s="303"/>
      <c r="AI16" s="35"/>
      <c r="AJ16" s="23" t="s">
        <v>160</v>
      </c>
      <c r="AK16" s="23" t="s">
        <v>164</v>
      </c>
      <c r="AL16" s="23" t="s">
        <v>165</v>
      </c>
      <c r="AM16" s="23" t="s">
        <v>102</v>
      </c>
      <c r="AN16" s="23" t="s">
        <v>81</v>
      </c>
      <c r="AO16" s="133"/>
    </row>
    <row r="17" spans="1:41" ht="15" thickBot="1">
      <c r="A17" s="22" t="s">
        <v>167</v>
      </c>
      <c r="B17" s="25">
        <f t="shared" ref="B17:B22" si="6">IF(B16&lt;&gt;0,IF(SUM(B16+1)&gt;$AE$7,0, SUM(B16+1)),0)</f>
        <v>45999</v>
      </c>
      <c r="C17" s="26"/>
      <c r="D17" s="48"/>
      <c r="E17" s="48"/>
      <c r="F17" s="48"/>
      <c r="G17" s="48"/>
      <c r="H17" s="48"/>
      <c r="I17" s="91"/>
      <c r="J17" s="51"/>
      <c r="K17" s="48"/>
      <c r="L17" s="48"/>
      <c r="M17" s="48"/>
      <c r="N17" s="48"/>
      <c r="O17" s="48"/>
      <c r="P17" s="48"/>
      <c r="Q17" s="48"/>
      <c r="R17" s="50"/>
      <c r="T17" s="56"/>
      <c r="U17" s="99"/>
      <c r="V17" s="97"/>
      <c r="W17" s="3"/>
      <c r="X17" s="3"/>
      <c r="Y17" s="135" t="s">
        <v>189</v>
      </c>
      <c r="Z17" s="136" t="s">
        <v>190</v>
      </c>
      <c r="AA17" s="77"/>
      <c r="AB17" s="77"/>
      <c r="AC17" s="137"/>
      <c r="AD17" s="138" t="s">
        <v>191</v>
      </c>
      <c r="AE17" s="139" t="s">
        <v>192</v>
      </c>
      <c r="AF17" s="140" t="s">
        <v>193</v>
      </c>
      <c r="AG17" s="1"/>
      <c r="AI17" s="35"/>
      <c r="AJ17" s="22" t="s">
        <v>166</v>
      </c>
      <c r="AK17" s="27">
        <f t="shared" ref="AK17:AK23" si="7">I16</f>
        <v>0</v>
      </c>
      <c r="AL17" s="27">
        <f t="shared" ref="AL17:AL23" si="8">K16</f>
        <v>0</v>
      </c>
      <c r="AM17" s="27">
        <f t="shared" ref="AM17:AM23" si="9">IF($U$12&gt;0,T16,0)</f>
        <v>0</v>
      </c>
      <c r="AN17" s="27">
        <f t="shared" ref="AN17:AN23" si="10">IF(E16&gt;8,8,E16)</f>
        <v>0</v>
      </c>
      <c r="AO17" s="133"/>
    </row>
    <row r="18" spans="1:41" ht="15.75" thickTop="1">
      <c r="A18" s="22" t="s">
        <v>171</v>
      </c>
      <c r="B18" s="25">
        <f t="shared" si="6"/>
        <v>46000</v>
      </c>
      <c r="C18" s="26"/>
      <c r="D18" s="48"/>
      <c r="E18" s="48"/>
      <c r="F18" s="48"/>
      <c r="G18" s="48"/>
      <c r="H18" s="48"/>
      <c r="I18" s="91"/>
      <c r="J18" s="51"/>
      <c r="K18" s="48"/>
      <c r="L18" s="48"/>
      <c r="M18" s="48"/>
      <c r="N18" s="48"/>
      <c r="O18" s="48"/>
      <c r="P18" s="48"/>
      <c r="Q18" s="48"/>
      <c r="R18" s="50"/>
      <c r="T18" s="56"/>
      <c r="U18" s="99"/>
      <c r="V18" s="97"/>
      <c r="W18" s="3"/>
      <c r="X18" s="3"/>
      <c r="Y18" s="141" t="s">
        <v>194</v>
      </c>
      <c r="Z18" s="278" t="s">
        <v>195</v>
      </c>
      <c r="AA18" s="279"/>
      <c r="AB18" s="279"/>
      <c r="AC18" s="280"/>
      <c r="AD18" s="142" t="s">
        <v>78</v>
      </c>
      <c r="AE18" s="143">
        <f>IF($AE$5=10,D$12+D$23+D$34+D$45+D$56,0)</f>
        <v>0</v>
      </c>
      <c r="AF18" s="144">
        <f>AE18</f>
        <v>0</v>
      </c>
      <c r="AH18" s="19"/>
      <c r="AI18" s="35"/>
      <c r="AJ18" s="22" t="s">
        <v>167</v>
      </c>
      <c r="AK18" s="27">
        <f t="shared" si="7"/>
        <v>0</v>
      </c>
      <c r="AL18" s="27">
        <f t="shared" si="8"/>
        <v>0</v>
      </c>
      <c r="AM18" s="27">
        <f t="shared" si="9"/>
        <v>0</v>
      </c>
      <c r="AN18" s="27">
        <f t="shared" si="10"/>
        <v>0</v>
      </c>
      <c r="AO18" s="133"/>
    </row>
    <row r="19" spans="1:41" ht="15">
      <c r="A19" s="22" t="s">
        <v>172</v>
      </c>
      <c r="B19" s="25">
        <f t="shared" si="6"/>
        <v>46001</v>
      </c>
      <c r="C19" s="26"/>
      <c r="D19" s="48"/>
      <c r="E19" s="48"/>
      <c r="F19" s="48"/>
      <c r="G19" s="48"/>
      <c r="H19" s="48"/>
      <c r="I19" s="91"/>
      <c r="J19" s="51"/>
      <c r="K19" s="48"/>
      <c r="L19" s="48"/>
      <c r="M19" s="48"/>
      <c r="N19" s="48"/>
      <c r="O19" s="48"/>
      <c r="P19" s="48"/>
      <c r="Q19" s="48"/>
      <c r="R19" s="50"/>
      <c r="T19" s="56"/>
      <c r="U19" s="99"/>
      <c r="V19" s="97"/>
      <c r="W19" s="3"/>
      <c r="X19" s="3"/>
      <c r="Y19" s="145" t="s">
        <v>196</v>
      </c>
      <c r="Z19" s="292" t="s">
        <v>197</v>
      </c>
      <c r="AA19" s="293"/>
      <c r="AB19" s="293"/>
      <c r="AC19" s="294"/>
      <c r="AD19" s="146" t="s">
        <v>78</v>
      </c>
      <c r="AE19" s="147">
        <f>IF($AE$5=15,D$12+D$23+D$34+D$45+D$56,0)</f>
        <v>0</v>
      </c>
      <c r="AF19" s="148">
        <f>AE19</f>
        <v>0</v>
      </c>
      <c r="AI19" s="35"/>
      <c r="AJ19" s="22" t="s">
        <v>171</v>
      </c>
      <c r="AK19" s="27">
        <f t="shared" si="7"/>
        <v>0</v>
      </c>
      <c r="AL19" s="27">
        <f t="shared" si="8"/>
        <v>0</v>
      </c>
      <c r="AM19" s="27">
        <f t="shared" si="9"/>
        <v>0</v>
      </c>
      <c r="AN19" s="27">
        <f t="shared" si="10"/>
        <v>0</v>
      </c>
      <c r="AO19" s="133"/>
    </row>
    <row r="20" spans="1:41" ht="15.75" thickBot="1">
      <c r="A20" s="22" t="s">
        <v>173</v>
      </c>
      <c r="B20" s="25">
        <f t="shared" si="6"/>
        <v>46002</v>
      </c>
      <c r="C20" s="26"/>
      <c r="D20" s="48"/>
      <c r="E20" s="48"/>
      <c r="F20" s="48"/>
      <c r="G20" s="48"/>
      <c r="H20" s="48"/>
      <c r="I20" s="91"/>
      <c r="J20" s="51"/>
      <c r="K20" s="48"/>
      <c r="L20" s="48"/>
      <c r="M20" s="48"/>
      <c r="N20" s="48"/>
      <c r="O20" s="48"/>
      <c r="P20" s="48"/>
      <c r="Q20" s="48"/>
      <c r="R20" s="50"/>
      <c r="T20" s="56"/>
      <c r="U20" s="99"/>
      <c r="V20" s="97"/>
      <c r="W20" s="3"/>
      <c r="X20" s="3"/>
      <c r="Y20" s="149" t="s">
        <v>198</v>
      </c>
      <c r="Z20" s="260" t="s">
        <v>199</v>
      </c>
      <c r="AA20" s="261"/>
      <c r="AB20" s="261"/>
      <c r="AC20" s="262"/>
      <c r="AD20" s="150" t="s">
        <v>78</v>
      </c>
      <c r="AE20" s="151">
        <f>IF($AE$5=25,D$12+D$23+D$34+D$45+D$56,0)</f>
        <v>0</v>
      </c>
      <c r="AF20" s="152">
        <f>AE20</f>
        <v>0</v>
      </c>
      <c r="AH20" s="1"/>
      <c r="AI20" s="35"/>
      <c r="AJ20" s="22" t="s">
        <v>172</v>
      </c>
      <c r="AK20" s="27">
        <f t="shared" si="7"/>
        <v>0</v>
      </c>
      <c r="AL20" s="27">
        <f t="shared" si="8"/>
        <v>0</v>
      </c>
      <c r="AM20" s="27">
        <f t="shared" si="9"/>
        <v>0</v>
      </c>
      <c r="AN20" s="27">
        <f t="shared" si="10"/>
        <v>0</v>
      </c>
      <c r="AO20" s="133"/>
    </row>
    <row r="21" spans="1:41" ht="15.75" thickTop="1">
      <c r="A21" s="22" t="s">
        <v>175</v>
      </c>
      <c r="B21" s="25">
        <f t="shared" si="6"/>
        <v>46003</v>
      </c>
      <c r="C21" s="26"/>
      <c r="D21" s="48"/>
      <c r="E21" s="48"/>
      <c r="F21" s="48"/>
      <c r="G21" s="48"/>
      <c r="H21" s="48"/>
      <c r="I21" s="91"/>
      <c r="J21" s="51"/>
      <c r="K21" s="48"/>
      <c r="L21" s="48"/>
      <c r="M21" s="48"/>
      <c r="N21" s="48"/>
      <c r="O21" s="48"/>
      <c r="P21" s="48"/>
      <c r="Q21" s="48"/>
      <c r="R21" s="50"/>
      <c r="T21" s="56"/>
      <c r="U21" s="99"/>
      <c r="V21" s="97"/>
      <c r="W21" s="3"/>
      <c r="X21" s="3"/>
      <c r="Y21" s="184" t="s">
        <v>200</v>
      </c>
      <c r="Z21" s="278" t="s">
        <v>201</v>
      </c>
      <c r="AA21" s="279"/>
      <c r="AB21" s="279"/>
      <c r="AC21" s="280"/>
      <c r="AD21" s="142" t="s">
        <v>92</v>
      </c>
      <c r="AE21" s="143">
        <f>IF(SUM(C12+D12+E12)&lt;=40,AK12+AN12,AN12)+
IF(SUM(C23+D23+E23)&lt;=40,AK24+AN24,AN24)+
IF(SUM(C34+D34+E34)&lt;=40,AK36+AN36,AN36)+
IF(SUM(C45+D45+E45)&lt;=40,AK48+AN48,AN48)+
IF(SUM(C56+D56+E56)&lt;=40,AK60+AN60,AN60)</f>
        <v>0</v>
      </c>
      <c r="AF21" s="144">
        <f>AE21</f>
        <v>0</v>
      </c>
      <c r="AI21" s="35"/>
      <c r="AJ21" s="22" t="s">
        <v>173</v>
      </c>
      <c r="AK21" s="27">
        <f t="shared" si="7"/>
        <v>0</v>
      </c>
      <c r="AL21" s="27">
        <f t="shared" si="8"/>
        <v>0</v>
      </c>
      <c r="AM21" s="27">
        <f t="shared" si="9"/>
        <v>0</v>
      </c>
      <c r="AN21" s="27">
        <f t="shared" si="10"/>
        <v>0</v>
      </c>
      <c r="AO21" s="133"/>
    </row>
    <row r="22" spans="1:41" ht="15">
      <c r="A22" s="22" t="s">
        <v>178</v>
      </c>
      <c r="B22" s="25">
        <f t="shared" si="6"/>
        <v>46004</v>
      </c>
      <c r="C22" s="26"/>
      <c r="D22" s="48"/>
      <c r="E22" s="48"/>
      <c r="F22" s="48"/>
      <c r="G22" s="48"/>
      <c r="H22" s="48"/>
      <c r="I22" s="91"/>
      <c r="J22" s="51"/>
      <c r="K22" s="48"/>
      <c r="L22" s="48"/>
      <c r="M22" s="48"/>
      <c r="N22" s="48"/>
      <c r="O22" s="48"/>
      <c r="P22" s="48"/>
      <c r="Q22" s="48"/>
      <c r="R22" s="50"/>
      <c r="T22" s="56"/>
      <c r="U22" s="99"/>
      <c r="V22" s="97"/>
      <c r="W22" s="3"/>
      <c r="X22" s="1"/>
      <c r="Y22" s="187">
        <v>69</v>
      </c>
      <c r="Z22" s="292" t="s">
        <v>202</v>
      </c>
      <c r="AA22" s="293"/>
      <c r="AB22" s="293"/>
      <c r="AC22" s="294"/>
      <c r="AD22" s="146" t="s">
        <v>92</v>
      </c>
      <c r="AE22" s="147">
        <f>IF($C$12+$D$12+$E$12&gt;40,(AK12)*1.5,0)+
IF($C$23+$D$23+$E$23&gt;40,(AK24)*1.5,0)+
IF($C$34+$D$34+$E$34&gt;40,(AK36)*1.5,0)+
IF($C$45+$D$45+$E$45&gt;40,(AK48)*1.5,0)+
IF($C$56+$D$56+$E$56&gt;40,(AK60)*1.5,0)</f>
        <v>0</v>
      </c>
      <c r="AF22" s="148">
        <f>IF(AE22&gt;0,AE22/1.5,0)</f>
        <v>0</v>
      </c>
      <c r="AI22" s="35"/>
      <c r="AJ22" s="22" t="s">
        <v>175</v>
      </c>
      <c r="AK22" s="27">
        <f t="shared" si="7"/>
        <v>0</v>
      </c>
      <c r="AL22" s="27">
        <f t="shared" si="8"/>
        <v>0</v>
      </c>
      <c r="AM22" s="27">
        <f t="shared" si="9"/>
        <v>0</v>
      </c>
      <c r="AN22" s="27">
        <f t="shared" si="10"/>
        <v>0</v>
      </c>
      <c r="AO22" s="133"/>
    </row>
    <row r="23" spans="1:41" ht="15">
      <c r="A23" s="30" t="s">
        <v>181</v>
      </c>
      <c r="B23" s="21"/>
      <c r="C23" s="29">
        <f t="shared" ref="C23:Q23" si="11">SUMIF($B16:$B22,"&lt;&gt;0",C16:C22)</f>
        <v>0</v>
      </c>
      <c r="D23" s="29">
        <f t="shared" si="11"/>
        <v>0</v>
      </c>
      <c r="E23" s="29">
        <f t="shared" si="11"/>
        <v>0</v>
      </c>
      <c r="F23" s="29">
        <f t="shared" si="11"/>
        <v>0</v>
      </c>
      <c r="G23" s="29"/>
      <c r="H23" s="29"/>
      <c r="I23" s="47">
        <f>SUMIF($B16:$B22,"&lt;&gt;0",I16:I22)</f>
        <v>0</v>
      </c>
      <c r="J23" s="47">
        <f t="shared" si="11"/>
        <v>0</v>
      </c>
      <c r="K23" s="29">
        <f t="shared" si="11"/>
        <v>0</v>
      </c>
      <c r="L23" s="46">
        <f t="shared" si="11"/>
        <v>0</v>
      </c>
      <c r="M23" s="29">
        <f t="shared" si="11"/>
        <v>0</v>
      </c>
      <c r="N23" s="29">
        <f t="shared" si="11"/>
        <v>0</v>
      </c>
      <c r="O23" s="29">
        <f t="shared" si="11"/>
        <v>0</v>
      </c>
      <c r="P23" s="29">
        <f t="shared" si="11"/>
        <v>0</v>
      </c>
      <c r="Q23" s="29">
        <f t="shared" si="11"/>
        <v>0</v>
      </c>
      <c r="R23" s="29"/>
      <c r="S23" s="3"/>
      <c r="T23" s="57">
        <f>SUMIF($B16:$B22,"&lt;&gt;0",T16:T22)</f>
        <v>0</v>
      </c>
      <c r="U23" s="100">
        <f>SUMIF($B16:$B22,"&lt;&gt;0",U16:U22)</f>
        <v>0</v>
      </c>
      <c r="V23" s="100">
        <f>SUMIF($B16:$B22,"&lt;&gt;0",V16:V22)</f>
        <v>0</v>
      </c>
      <c r="W23" s="3"/>
      <c r="Y23" s="153" t="s">
        <v>203</v>
      </c>
      <c r="Z23" s="292" t="s">
        <v>111</v>
      </c>
      <c r="AA23" s="293"/>
      <c r="AB23" s="293"/>
      <c r="AC23" s="294"/>
      <c r="AD23" s="146" t="s">
        <v>110</v>
      </c>
      <c r="AE23" s="154">
        <f>AL12+AL24+AL36+AL48+AL60</f>
        <v>0</v>
      </c>
      <c r="AF23" s="148">
        <f>AE23</f>
        <v>0</v>
      </c>
      <c r="AI23" s="35"/>
      <c r="AJ23" s="22" t="s">
        <v>178</v>
      </c>
      <c r="AK23" s="27">
        <f t="shared" si="7"/>
        <v>0</v>
      </c>
      <c r="AL23" s="27">
        <f t="shared" si="8"/>
        <v>0</v>
      </c>
      <c r="AM23" s="27">
        <f t="shared" si="9"/>
        <v>0</v>
      </c>
      <c r="AN23" s="27">
        <f t="shared" si="10"/>
        <v>0</v>
      </c>
      <c r="AO23" s="133"/>
    </row>
    <row r="24" spans="1:41" ht="15.75" thickBot="1">
      <c r="T24" s="1"/>
      <c r="U24" s="1"/>
      <c r="V24" s="1"/>
      <c r="W24" s="3"/>
      <c r="Y24" s="155">
        <v>75</v>
      </c>
      <c r="Z24" s="298" t="s">
        <v>204</v>
      </c>
      <c r="AA24" s="299"/>
      <c r="AB24" s="299"/>
      <c r="AC24" s="300"/>
      <c r="AD24" s="156"/>
      <c r="AE24" s="156"/>
      <c r="AF24" s="157"/>
      <c r="AI24" s="35"/>
      <c r="AJ24" s="22" t="s">
        <v>181</v>
      </c>
      <c r="AK24" s="94">
        <f>SUM(AK17:AK23)</f>
        <v>0</v>
      </c>
      <c r="AL24" s="94">
        <f t="shared" ref="AL24:AN24" si="12">SUM(AL17:AL23)</f>
        <v>0</v>
      </c>
      <c r="AM24" s="94">
        <f t="shared" si="12"/>
        <v>0</v>
      </c>
      <c r="AN24" s="94">
        <f t="shared" si="12"/>
        <v>0</v>
      </c>
      <c r="AO24" s="133"/>
    </row>
    <row r="25" spans="1:41" ht="16.5" thickTop="1" thickBot="1">
      <c r="A25" s="282" t="s">
        <v>205</v>
      </c>
      <c r="B25" s="282"/>
      <c r="C25" s="283" t="s">
        <v>157</v>
      </c>
      <c r="D25" s="284"/>
      <c r="E25" s="284"/>
      <c r="F25" s="284"/>
      <c r="G25" s="284"/>
      <c r="H25" s="285"/>
      <c r="I25" s="286" t="s">
        <v>158</v>
      </c>
      <c r="J25" s="287"/>
      <c r="K25" s="288" t="s">
        <v>109</v>
      </c>
      <c r="L25" s="289"/>
      <c r="M25" s="289"/>
      <c r="N25" s="289"/>
      <c r="O25" s="289"/>
      <c r="P25" s="289"/>
      <c r="Q25" s="289"/>
      <c r="R25" s="290"/>
      <c r="T25" s="268" t="s">
        <v>98</v>
      </c>
      <c r="U25" s="269"/>
      <c r="V25" s="270"/>
      <c r="W25" s="1"/>
      <c r="Y25" s="158" t="s">
        <v>206</v>
      </c>
      <c r="Z25" s="295" t="s">
        <v>82</v>
      </c>
      <c r="AA25" s="296"/>
      <c r="AB25" s="296"/>
      <c r="AC25" s="297"/>
      <c r="AD25" s="159" t="s">
        <v>81</v>
      </c>
      <c r="AE25" s="160">
        <f>SUM($E$12+E23+E34+E45+E56)</f>
        <v>0</v>
      </c>
      <c r="AF25" s="161">
        <f>AE25</f>
        <v>0</v>
      </c>
      <c r="AI25" s="35"/>
      <c r="AJ25" s="34"/>
      <c r="AK25" s="34"/>
      <c r="AL25" s="34"/>
      <c r="AM25" s="34"/>
      <c r="AN25" s="34"/>
      <c r="AO25" s="133"/>
    </row>
    <row r="26" spans="1:41" ht="15.75" thickTop="1">
      <c r="A26" s="23" t="s">
        <v>160</v>
      </c>
      <c r="B26" s="24" t="s">
        <v>161</v>
      </c>
      <c r="C26" s="23" t="s">
        <v>162</v>
      </c>
      <c r="D26" s="23" t="s">
        <v>78</v>
      </c>
      <c r="E26" s="23" t="s">
        <v>81</v>
      </c>
      <c r="F26" s="23" t="s">
        <v>84</v>
      </c>
      <c r="G26" s="271" t="s">
        <v>163</v>
      </c>
      <c r="H26" s="272"/>
      <c r="I26" s="93" t="s">
        <v>92</v>
      </c>
      <c r="J26" s="92" t="s">
        <v>95</v>
      </c>
      <c r="K26" s="23" t="s">
        <v>110</v>
      </c>
      <c r="L26" s="130" t="s">
        <v>113</v>
      </c>
      <c r="M26" s="23" t="s">
        <v>116</v>
      </c>
      <c r="N26" s="23" t="s">
        <v>119</v>
      </c>
      <c r="O26" s="23" t="s">
        <v>122</v>
      </c>
      <c r="P26" s="23" t="s">
        <v>125</v>
      </c>
      <c r="Q26" s="271" t="s">
        <v>163</v>
      </c>
      <c r="R26" s="273"/>
      <c r="S26" s="1"/>
      <c r="T26" s="55" t="s">
        <v>102</v>
      </c>
      <c r="U26" s="98" t="s">
        <v>99</v>
      </c>
      <c r="V26" s="132" t="s">
        <v>105</v>
      </c>
      <c r="Y26" s="162" t="s">
        <v>207</v>
      </c>
      <c r="Z26" s="278" t="s">
        <v>208</v>
      </c>
      <c r="AA26" s="279"/>
      <c r="AB26" s="279"/>
      <c r="AC26" s="280"/>
      <c r="AD26" s="142" t="s">
        <v>84</v>
      </c>
      <c r="AE26" s="143">
        <f>IF($AF$5=94,F$12+F$23+F$34+F$45+F$56,0)</f>
        <v>0</v>
      </c>
      <c r="AF26" s="144">
        <f>AE26</f>
        <v>0</v>
      </c>
      <c r="AI26" s="35"/>
      <c r="AJ26" s="34"/>
      <c r="AK26" s="32"/>
      <c r="AL26" s="32"/>
      <c r="AM26" s="32"/>
      <c r="AN26" s="34"/>
      <c r="AO26" s="133"/>
    </row>
    <row r="27" spans="1:41" ht="15">
      <c r="A27" s="22" t="s">
        <v>166</v>
      </c>
      <c r="B27" s="25">
        <f>IF(B22&lt;&gt;0,IF(SUM(B22+1)&gt;$AE$7,0, SUM(B22+1)),0)</f>
        <v>46005</v>
      </c>
      <c r="C27" s="26"/>
      <c r="D27" s="48"/>
      <c r="E27" s="48"/>
      <c r="F27" s="48"/>
      <c r="G27" s="48"/>
      <c r="H27" s="48"/>
      <c r="I27" s="91"/>
      <c r="J27" s="51"/>
      <c r="K27" s="48"/>
      <c r="L27" s="48"/>
      <c r="M27" s="48"/>
      <c r="N27" s="48"/>
      <c r="O27" s="48"/>
      <c r="P27" s="48"/>
      <c r="Q27" s="48"/>
      <c r="R27" s="50"/>
      <c r="T27" s="56"/>
      <c r="U27" s="99"/>
      <c r="V27" s="97"/>
      <c r="Y27" s="163" t="s">
        <v>209</v>
      </c>
      <c r="Z27" s="292" t="s">
        <v>210</v>
      </c>
      <c r="AA27" s="293"/>
      <c r="AB27" s="293"/>
      <c r="AC27" s="294"/>
      <c r="AD27" s="146" t="s">
        <v>84</v>
      </c>
      <c r="AE27" s="147">
        <f>IF($AF$5=2,F$12+F$23+F$34+F$45+F$56,0)</f>
        <v>0</v>
      </c>
      <c r="AF27" s="148">
        <f>AE27</f>
        <v>0</v>
      </c>
      <c r="AI27" s="35"/>
      <c r="AJ27" s="23" t="s">
        <v>205</v>
      </c>
      <c r="AK27" s="271" t="s">
        <v>159</v>
      </c>
      <c r="AL27" s="291"/>
      <c r="AM27" s="291"/>
      <c r="AN27" s="273"/>
      <c r="AO27" s="133"/>
    </row>
    <row r="28" spans="1:41" ht="15">
      <c r="A28" s="22" t="s">
        <v>167</v>
      </c>
      <c r="B28" s="25">
        <f t="shared" ref="B28:B33" si="13">IF(B27&lt;&gt;0,IF(SUM(B27+1)&gt;$AE$7,0, SUM(B27+1)),0)</f>
        <v>46006</v>
      </c>
      <c r="C28" s="26"/>
      <c r="D28" s="48"/>
      <c r="E28" s="48"/>
      <c r="F28" s="48"/>
      <c r="G28" s="48"/>
      <c r="H28" s="48"/>
      <c r="I28" s="91"/>
      <c r="J28" s="51"/>
      <c r="K28" s="48"/>
      <c r="L28" s="48"/>
      <c r="M28" s="48"/>
      <c r="N28" s="48"/>
      <c r="O28" s="48"/>
      <c r="P28" s="48"/>
      <c r="Q28" s="48"/>
      <c r="R28" s="50"/>
      <c r="T28" s="56"/>
      <c r="U28" s="99"/>
      <c r="V28" s="97"/>
      <c r="Y28" s="163" t="s">
        <v>211</v>
      </c>
      <c r="Z28" s="292" t="s">
        <v>212</v>
      </c>
      <c r="AA28" s="293"/>
      <c r="AB28" s="293"/>
      <c r="AC28" s="294"/>
      <c r="AD28" s="146" t="s">
        <v>84</v>
      </c>
      <c r="AE28" s="147">
        <f>IF($AF$5=3,F$12+F$23+F$34+F$45+F$56,0)</f>
        <v>0</v>
      </c>
      <c r="AF28" s="148">
        <f>AE28</f>
        <v>0</v>
      </c>
      <c r="AI28" s="35"/>
      <c r="AJ28" s="23" t="s">
        <v>160</v>
      </c>
      <c r="AK28" s="23" t="s">
        <v>164</v>
      </c>
      <c r="AL28" s="23" t="s">
        <v>165</v>
      </c>
      <c r="AM28" s="23" t="s">
        <v>102</v>
      </c>
      <c r="AN28" s="23" t="s">
        <v>81</v>
      </c>
      <c r="AO28" s="133"/>
    </row>
    <row r="29" spans="1:41" ht="15">
      <c r="A29" s="22" t="s">
        <v>171</v>
      </c>
      <c r="B29" s="25">
        <f t="shared" si="13"/>
        <v>46007</v>
      </c>
      <c r="C29" s="26"/>
      <c r="D29" s="48"/>
      <c r="E29" s="48"/>
      <c r="F29" s="48"/>
      <c r="G29" s="48"/>
      <c r="H29" s="48"/>
      <c r="I29" s="91"/>
      <c r="J29" s="51"/>
      <c r="K29" s="48"/>
      <c r="L29" s="48"/>
      <c r="M29" s="48"/>
      <c r="N29" s="48"/>
      <c r="O29" s="48"/>
      <c r="P29" s="48"/>
      <c r="Q29" s="48"/>
      <c r="R29" s="50"/>
      <c r="T29" s="56"/>
      <c r="U29" s="99"/>
      <c r="V29" s="97"/>
      <c r="Y29" s="163" t="s">
        <v>213</v>
      </c>
      <c r="Z29" s="292" t="s">
        <v>214</v>
      </c>
      <c r="AA29" s="293"/>
      <c r="AB29" s="293"/>
      <c r="AC29" s="294"/>
      <c r="AD29" s="146" t="s">
        <v>5</v>
      </c>
      <c r="AE29" s="147">
        <f>SUMIFS(G:G,H:H,"CB 1.5",B:B,"&lt;&gt;0")*1.5</f>
        <v>0</v>
      </c>
      <c r="AF29" s="148">
        <f>AE29/1.5</f>
        <v>0</v>
      </c>
      <c r="AI29" s="35"/>
      <c r="AJ29" s="22" t="s">
        <v>166</v>
      </c>
      <c r="AK29" s="27">
        <f t="shared" ref="AK29:AK35" si="14">I27</f>
        <v>0</v>
      </c>
      <c r="AL29" s="27">
        <f t="shared" ref="AL29:AL35" si="15">K27</f>
        <v>0</v>
      </c>
      <c r="AM29" s="27">
        <f t="shared" ref="AM29:AM35" si="16">IF($U$12&gt;0,T27,0)</f>
        <v>0</v>
      </c>
      <c r="AN29" s="27">
        <f t="shared" ref="AN29:AN35" si="17">IF(E27&gt;8,8,E27)</f>
        <v>0</v>
      </c>
      <c r="AO29" s="133"/>
    </row>
    <row r="30" spans="1:41" ht="15.75" thickBot="1">
      <c r="A30" s="22" t="s">
        <v>172</v>
      </c>
      <c r="B30" s="25">
        <f t="shared" si="13"/>
        <v>46008</v>
      </c>
      <c r="C30" s="26"/>
      <c r="D30" s="48"/>
      <c r="E30" s="48"/>
      <c r="F30" s="48"/>
      <c r="G30" s="48"/>
      <c r="H30" s="48"/>
      <c r="I30" s="91"/>
      <c r="J30" s="51"/>
      <c r="K30" s="48"/>
      <c r="L30" s="48"/>
      <c r="M30" s="48"/>
      <c r="N30" s="48"/>
      <c r="O30" s="48"/>
      <c r="P30" s="48"/>
      <c r="Q30" s="48"/>
      <c r="R30" s="50"/>
      <c r="T30" s="56"/>
      <c r="U30" s="99"/>
      <c r="V30" s="97"/>
      <c r="Y30" s="164" t="s">
        <v>215</v>
      </c>
      <c r="Z30" s="260" t="s">
        <v>216</v>
      </c>
      <c r="AA30" s="261"/>
      <c r="AB30" s="261"/>
      <c r="AC30" s="262"/>
      <c r="AD30" s="150" t="s">
        <v>9</v>
      </c>
      <c r="AE30" s="151">
        <f>SUMIFS(G:G,H:H,"CB 1.0",B:B,"&lt;&gt;0")</f>
        <v>0</v>
      </c>
      <c r="AF30" s="152">
        <f>AE30</f>
        <v>0</v>
      </c>
      <c r="AI30" s="35"/>
      <c r="AJ30" s="22" t="s">
        <v>167</v>
      </c>
      <c r="AK30" s="27">
        <f t="shared" si="14"/>
        <v>0</v>
      </c>
      <c r="AL30" s="27">
        <f t="shared" si="15"/>
        <v>0</v>
      </c>
      <c r="AM30" s="27">
        <f t="shared" si="16"/>
        <v>0</v>
      </c>
      <c r="AN30" s="27">
        <f t="shared" si="17"/>
        <v>0</v>
      </c>
      <c r="AO30" s="133"/>
    </row>
    <row r="31" spans="1:41" ht="15.75" thickTop="1">
      <c r="A31" s="22" t="s">
        <v>173</v>
      </c>
      <c r="B31" s="25">
        <f t="shared" si="13"/>
        <v>46009</v>
      </c>
      <c r="C31" s="26"/>
      <c r="D31" s="48"/>
      <c r="E31" s="48"/>
      <c r="F31" s="48"/>
      <c r="G31" s="48"/>
      <c r="H31" s="48"/>
      <c r="I31" s="91"/>
      <c r="J31" s="51"/>
      <c r="K31" s="48"/>
      <c r="L31" s="48"/>
      <c r="M31" s="48"/>
      <c r="N31" s="48"/>
      <c r="O31" s="48"/>
      <c r="P31" s="48"/>
      <c r="Q31" s="48"/>
      <c r="R31" s="50"/>
      <c r="T31" s="56"/>
      <c r="U31" s="99"/>
      <c r="V31" s="97"/>
      <c r="Y31" s="165" t="s">
        <v>217</v>
      </c>
      <c r="Z31" s="278" t="s">
        <v>218</v>
      </c>
      <c r="AA31" s="279"/>
      <c r="AB31" s="279"/>
      <c r="AC31" s="280"/>
      <c r="AD31" s="142" t="s">
        <v>219</v>
      </c>
      <c r="AE31" s="143">
        <f>IF(SUM(C12,D12,E12)&lt;=(40),J12)+
IF(SUM(C23,D23,E23)&lt;=40,J23)+
IF(SUM(C34,D34,E34)&lt;=40,J34)+
IF(SUM(C45,D45,E45)&lt;=40,J45)+
IF(SUM(C56,D56,E56)&lt;=40,J56)</f>
        <v>0</v>
      </c>
      <c r="AF31" s="144">
        <f>AE31</f>
        <v>0</v>
      </c>
      <c r="AI31" s="35"/>
      <c r="AJ31" s="22" t="s">
        <v>171</v>
      </c>
      <c r="AK31" s="27">
        <f t="shared" si="14"/>
        <v>0</v>
      </c>
      <c r="AL31" s="27">
        <f t="shared" si="15"/>
        <v>0</v>
      </c>
      <c r="AM31" s="27">
        <f t="shared" si="16"/>
        <v>0</v>
      </c>
      <c r="AN31" s="27">
        <f t="shared" si="17"/>
        <v>0</v>
      </c>
      <c r="AO31" s="133"/>
    </row>
    <row r="32" spans="1:41" ht="15.75" thickBot="1">
      <c r="A32" s="22" t="s">
        <v>175</v>
      </c>
      <c r="B32" s="25">
        <f t="shared" si="13"/>
        <v>46010</v>
      </c>
      <c r="C32" s="26"/>
      <c r="D32" s="48"/>
      <c r="E32" s="48"/>
      <c r="F32" s="48"/>
      <c r="G32" s="48"/>
      <c r="H32" s="48"/>
      <c r="I32" s="91"/>
      <c r="J32" s="51"/>
      <c r="K32" s="48"/>
      <c r="L32" s="48"/>
      <c r="M32" s="48"/>
      <c r="N32" s="48"/>
      <c r="O32" s="48"/>
      <c r="P32" s="48"/>
      <c r="Q32" s="48"/>
      <c r="R32" s="50"/>
      <c r="T32" s="56"/>
      <c r="U32" s="99"/>
      <c r="V32" s="97"/>
      <c r="Y32" s="166" t="s">
        <v>220</v>
      </c>
      <c r="Z32" s="260" t="s">
        <v>221</v>
      </c>
      <c r="AA32" s="261"/>
      <c r="AB32" s="261"/>
      <c r="AC32" s="262"/>
      <c r="AD32" s="167" t="s">
        <v>219</v>
      </c>
      <c r="AE32" s="151">
        <f>IF($C$12+$D$12+$E$12&gt;40,(J12)*1.5,0)+
IF($C$23+$D$23+$E$23&gt;40,(J23)*1.5,0)+
IF($C$34+$D$34+$E$34&gt;40,(J34)*1.5,0)+
IF($C$45+$D$45+$E$45&gt;40,(J45)*1.5,0)+
IF($C$56+$D$56+$E$56&gt;40,(J56)*1.5,0)</f>
        <v>0</v>
      </c>
      <c r="AF32" s="152">
        <f>AE32/1.5</f>
        <v>0</v>
      </c>
      <c r="AI32" s="35"/>
      <c r="AJ32" s="22" t="s">
        <v>172</v>
      </c>
      <c r="AK32" s="27">
        <f t="shared" si="14"/>
        <v>0</v>
      </c>
      <c r="AL32" s="27">
        <f t="shared" si="15"/>
        <v>0</v>
      </c>
      <c r="AM32" s="27">
        <f t="shared" si="16"/>
        <v>0</v>
      </c>
      <c r="AN32" s="27">
        <f t="shared" si="17"/>
        <v>0</v>
      </c>
      <c r="AO32" s="133"/>
    </row>
    <row r="33" spans="1:41" ht="15.75" thickTop="1">
      <c r="A33" s="22" t="s">
        <v>178</v>
      </c>
      <c r="B33" s="25">
        <f t="shared" si="13"/>
        <v>46011</v>
      </c>
      <c r="C33" s="26"/>
      <c r="D33" s="48"/>
      <c r="E33" s="48"/>
      <c r="F33" s="48"/>
      <c r="G33" s="48"/>
      <c r="H33" s="48"/>
      <c r="I33" s="91"/>
      <c r="J33" s="51"/>
      <c r="K33" s="48"/>
      <c r="L33" s="48"/>
      <c r="M33" s="48"/>
      <c r="N33" s="48"/>
      <c r="O33" s="48"/>
      <c r="P33" s="48"/>
      <c r="Q33" s="48"/>
      <c r="R33" s="50"/>
      <c r="T33" s="56"/>
      <c r="U33" s="99"/>
      <c r="V33" s="97"/>
      <c r="Y33" s="141">
        <v>167</v>
      </c>
      <c r="Z33" s="278" t="s">
        <v>12</v>
      </c>
      <c r="AA33" s="279"/>
      <c r="AB33" s="279"/>
      <c r="AC33" s="280"/>
      <c r="AD33" s="142" t="s">
        <v>11</v>
      </c>
      <c r="AE33" s="143">
        <f>SUMIFS(Q:Q,R:R,"M",B:B,"&lt;&gt;0")</f>
        <v>0</v>
      </c>
      <c r="AF33" s="144">
        <f t="shared" ref="AF33:AF48" si="18">AE33</f>
        <v>0</v>
      </c>
      <c r="AI33" s="35"/>
      <c r="AJ33" s="22" t="s">
        <v>173</v>
      </c>
      <c r="AK33" s="27">
        <f t="shared" si="14"/>
        <v>0</v>
      </c>
      <c r="AL33" s="27">
        <f t="shared" si="15"/>
        <v>0</v>
      </c>
      <c r="AM33" s="27">
        <f t="shared" si="16"/>
        <v>0</v>
      </c>
      <c r="AN33" s="27">
        <f t="shared" si="17"/>
        <v>0</v>
      </c>
      <c r="AO33" s="133"/>
    </row>
    <row r="34" spans="1:41" ht="15">
      <c r="A34" s="30" t="s">
        <v>181</v>
      </c>
      <c r="B34" s="21"/>
      <c r="C34" s="29">
        <f t="shared" ref="C34:Q34" si="19">SUMIF($B27:$B33,"&lt;&gt;0",C27:C33)</f>
        <v>0</v>
      </c>
      <c r="D34" s="29">
        <f t="shared" si="19"/>
        <v>0</v>
      </c>
      <c r="E34" s="29">
        <f t="shared" si="19"/>
        <v>0</v>
      </c>
      <c r="F34" s="29">
        <f t="shared" si="19"/>
        <v>0</v>
      </c>
      <c r="G34" s="29"/>
      <c r="H34" s="29"/>
      <c r="I34" s="47">
        <f>SUMIF($B27:$B33,"&lt;&gt;0",I27:I33)</f>
        <v>0</v>
      </c>
      <c r="J34" s="47">
        <f t="shared" si="19"/>
        <v>0</v>
      </c>
      <c r="K34" s="29">
        <f t="shared" si="19"/>
        <v>0</v>
      </c>
      <c r="L34" s="46">
        <f t="shared" si="19"/>
        <v>0</v>
      </c>
      <c r="M34" s="29">
        <f t="shared" si="19"/>
        <v>0</v>
      </c>
      <c r="N34" s="29">
        <f t="shared" si="19"/>
        <v>0</v>
      </c>
      <c r="O34" s="29">
        <f t="shared" si="19"/>
        <v>0</v>
      </c>
      <c r="P34" s="29">
        <f t="shared" si="19"/>
        <v>0</v>
      </c>
      <c r="Q34" s="29">
        <f t="shared" si="19"/>
        <v>0</v>
      </c>
      <c r="R34" s="29"/>
      <c r="S34" s="3"/>
      <c r="T34" s="57">
        <f>SUMIF($B27:$B33,"&lt;&gt;0",T27:T33)</f>
        <v>0</v>
      </c>
      <c r="U34" s="100">
        <f>SUMIF($B27:$B33,"&lt;&gt;0",U27:U33)</f>
        <v>0</v>
      </c>
      <c r="V34" s="100">
        <f>SUMIF($B27:$B33,"&lt;&gt;0",V27:V33)</f>
        <v>0</v>
      </c>
      <c r="Y34" s="145">
        <v>170</v>
      </c>
      <c r="Z34" s="292" t="s">
        <v>222</v>
      </c>
      <c r="AA34" s="293"/>
      <c r="AB34" s="293"/>
      <c r="AC34" s="294"/>
      <c r="AD34" s="146" t="s">
        <v>113</v>
      </c>
      <c r="AE34" s="147">
        <f>SUM(L12,L23,L34,L45,L56)</f>
        <v>0</v>
      </c>
      <c r="AF34" s="148">
        <f t="shared" si="18"/>
        <v>0</v>
      </c>
      <c r="AI34" s="35"/>
      <c r="AJ34" s="22" t="s">
        <v>175</v>
      </c>
      <c r="AK34" s="27">
        <f t="shared" si="14"/>
        <v>0</v>
      </c>
      <c r="AL34" s="27">
        <f t="shared" si="15"/>
        <v>0</v>
      </c>
      <c r="AM34" s="27">
        <f t="shared" si="16"/>
        <v>0</v>
      </c>
      <c r="AN34" s="27">
        <f t="shared" si="17"/>
        <v>0</v>
      </c>
      <c r="AO34" s="133"/>
    </row>
    <row r="35" spans="1:41" ht="15.75" thickBot="1">
      <c r="Y35" s="145">
        <v>180</v>
      </c>
      <c r="Z35" s="292" t="s">
        <v>223</v>
      </c>
      <c r="AA35" s="293"/>
      <c r="AB35" s="293"/>
      <c r="AC35" s="294"/>
      <c r="AD35" s="146" t="s">
        <v>116</v>
      </c>
      <c r="AE35" s="147">
        <f>SUM(M12,M23,M34,M45,M56)</f>
        <v>0</v>
      </c>
      <c r="AF35" s="148">
        <f t="shared" si="18"/>
        <v>0</v>
      </c>
      <c r="AI35" s="35"/>
      <c r="AJ35" s="22" t="s">
        <v>178</v>
      </c>
      <c r="AK35" s="27">
        <f t="shared" si="14"/>
        <v>0</v>
      </c>
      <c r="AL35" s="27">
        <f t="shared" si="15"/>
        <v>0</v>
      </c>
      <c r="AM35" s="27">
        <f t="shared" si="16"/>
        <v>0</v>
      </c>
      <c r="AN35" s="27">
        <f t="shared" si="17"/>
        <v>0</v>
      </c>
      <c r="AO35" s="133"/>
    </row>
    <row r="36" spans="1:41" ht="15.75" thickTop="1">
      <c r="A36" s="282" t="s">
        <v>224</v>
      </c>
      <c r="B36" s="282"/>
      <c r="C36" s="283" t="s">
        <v>157</v>
      </c>
      <c r="D36" s="284"/>
      <c r="E36" s="284"/>
      <c r="F36" s="284"/>
      <c r="G36" s="284"/>
      <c r="H36" s="285"/>
      <c r="I36" s="286" t="s">
        <v>158</v>
      </c>
      <c r="J36" s="287"/>
      <c r="K36" s="288" t="s">
        <v>109</v>
      </c>
      <c r="L36" s="289"/>
      <c r="M36" s="289"/>
      <c r="N36" s="289"/>
      <c r="O36" s="289"/>
      <c r="P36" s="289"/>
      <c r="Q36" s="289"/>
      <c r="R36" s="290"/>
      <c r="T36" s="268" t="s">
        <v>98</v>
      </c>
      <c r="U36" s="269"/>
      <c r="V36" s="270"/>
      <c r="Y36" s="168">
        <v>181</v>
      </c>
      <c r="Z36" s="292" t="s">
        <v>225</v>
      </c>
      <c r="AA36" s="293"/>
      <c r="AB36" s="293"/>
      <c r="AC36" s="294"/>
      <c r="AD36" s="169" t="s">
        <v>23</v>
      </c>
      <c r="AE36" s="147">
        <f>SUMIFS(Q:Q,R:R,"P181",B:B,"&lt;&gt;0")</f>
        <v>0</v>
      </c>
      <c r="AF36" s="148">
        <f t="shared" si="18"/>
        <v>0</v>
      </c>
      <c r="AI36" s="35"/>
      <c r="AJ36" s="22" t="s">
        <v>181</v>
      </c>
      <c r="AK36" s="94">
        <f>SUM(AK29:AK35)</f>
        <v>0</v>
      </c>
      <c r="AL36" s="94">
        <f t="shared" ref="AL36:AN36" si="20">SUM(AL29:AL35)</f>
        <v>0</v>
      </c>
      <c r="AM36" s="94">
        <f t="shared" si="20"/>
        <v>0</v>
      </c>
      <c r="AN36" s="94">
        <f t="shared" si="20"/>
        <v>0</v>
      </c>
      <c r="AO36" s="133"/>
    </row>
    <row r="37" spans="1:41" ht="15">
      <c r="A37" s="23" t="s">
        <v>160</v>
      </c>
      <c r="B37" s="24" t="s">
        <v>161</v>
      </c>
      <c r="C37" s="23" t="s">
        <v>162</v>
      </c>
      <c r="D37" s="23" t="s">
        <v>78</v>
      </c>
      <c r="E37" s="23" t="s">
        <v>81</v>
      </c>
      <c r="F37" s="23" t="s">
        <v>84</v>
      </c>
      <c r="G37" s="271" t="s">
        <v>163</v>
      </c>
      <c r="H37" s="272"/>
      <c r="I37" s="93" t="s">
        <v>92</v>
      </c>
      <c r="J37" s="92" t="s">
        <v>95</v>
      </c>
      <c r="K37" s="23" t="s">
        <v>110</v>
      </c>
      <c r="L37" s="130" t="s">
        <v>113</v>
      </c>
      <c r="M37" s="23" t="s">
        <v>116</v>
      </c>
      <c r="N37" s="23" t="s">
        <v>119</v>
      </c>
      <c r="O37" s="23" t="s">
        <v>122</v>
      </c>
      <c r="P37" s="23" t="s">
        <v>125</v>
      </c>
      <c r="Q37" s="271" t="s">
        <v>163</v>
      </c>
      <c r="R37" s="273"/>
      <c r="S37" s="1"/>
      <c r="T37" s="55" t="s">
        <v>102</v>
      </c>
      <c r="U37" s="98" t="s">
        <v>99</v>
      </c>
      <c r="V37" s="132" t="s">
        <v>105</v>
      </c>
      <c r="Y37" s="168">
        <v>182</v>
      </c>
      <c r="Z37" s="292" t="s">
        <v>226</v>
      </c>
      <c r="AA37" s="293"/>
      <c r="AB37" s="293"/>
      <c r="AC37" s="294"/>
      <c r="AD37" s="169" t="s">
        <v>25</v>
      </c>
      <c r="AE37" s="147">
        <f>SUMIFS(Q:Q,R:R,"P182",B:B,"&lt;&gt;0")</f>
        <v>0</v>
      </c>
      <c r="AF37" s="148">
        <f t="shared" si="18"/>
        <v>0</v>
      </c>
      <c r="AI37" s="35"/>
      <c r="AJ37" s="34"/>
      <c r="AK37" s="34"/>
      <c r="AL37" s="34"/>
      <c r="AM37" s="34"/>
      <c r="AN37" s="34"/>
      <c r="AO37" s="133"/>
    </row>
    <row r="38" spans="1:41" ht="15.75" thickBot="1">
      <c r="A38" s="22" t="s">
        <v>166</v>
      </c>
      <c r="B38" s="25">
        <f>IF(B33&lt;&gt;0,IF(SUM(B33+1)&gt;$AE$7,0, SUM(B33+1)),0)</f>
        <v>46012</v>
      </c>
      <c r="C38" s="26"/>
      <c r="D38" s="48"/>
      <c r="E38" s="48"/>
      <c r="F38" s="48"/>
      <c r="G38" s="48"/>
      <c r="H38" s="48"/>
      <c r="I38" s="91"/>
      <c r="J38" s="51"/>
      <c r="K38" s="48"/>
      <c r="L38" s="48"/>
      <c r="M38" s="48"/>
      <c r="N38" s="48"/>
      <c r="O38" s="48"/>
      <c r="P38" s="48"/>
      <c r="Q38" s="48"/>
      <c r="R38" s="50"/>
      <c r="T38" s="56"/>
      <c r="U38" s="99"/>
      <c r="V38" s="97"/>
      <c r="Y38" s="170">
        <v>183</v>
      </c>
      <c r="Z38" s="260" t="s">
        <v>244</v>
      </c>
      <c r="AA38" s="261"/>
      <c r="AB38" s="261"/>
      <c r="AC38" s="262"/>
      <c r="AD38" s="167" t="s">
        <v>243</v>
      </c>
      <c r="AE38" s="151">
        <f>SUMIFS(Q:Q,R:R,"B183",B:B,"&lt;&gt;0")</f>
        <v>0</v>
      </c>
      <c r="AF38" s="152">
        <f t="shared" si="18"/>
        <v>0</v>
      </c>
      <c r="AI38" s="35"/>
      <c r="AJ38" s="34"/>
      <c r="AK38" s="32"/>
      <c r="AL38" s="32"/>
      <c r="AM38" s="32"/>
      <c r="AN38" s="34"/>
      <c r="AO38" s="133"/>
    </row>
    <row r="39" spans="1:41" ht="15.75" thickTop="1">
      <c r="A39" s="22" t="s">
        <v>167</v>
      </c>
      <c r="B39" s="25">
        <f t="shared" ref="B39:B44" si="21">IF(B38&lt;&gt;0,IF(SUM(B38+1)&gt;$AE$7,0, SUM(B38+1)),0)</f>
        <v>46013</v>
      </c>
      <c r="C39" s="26"/>
      <c r="D39" s="48"/>
      <c r="E39" s="48"/>
      <c r="F39" s="48"/>
      <c r="G39" s="48"/>
      <c r="H39" s="48"/>
      <c r="I39" s="91"/>
      <c r="J39" s="51"/>
      <c r="K39" s="48"/>
      <c r="L39" s="48"/>
      <c r="M39" s="48"/>
      <c r="N39" s="48"/>
      <c r="O39" s="48"/>
      <c r="P39" s="48"/>
      <c r="Q39" s="48"/>
      <c r="R39" s="50"/>
      <c r="T39" s="56"/>
      <c r="U39" s="99"/>
      <c r="V39" s="97"/>
      <c r="Y39" s="171">
        <v>185</v>
      </c>
      <c r="Z39" s="278" t="s">
        <v>100</v>
      </c>
      <c r="AA39" s="279"/>
      <c r="AB39" s="279"/>
      <c r="AC39" s="280"/>
      <c r="AD39" s="172" t="s">
        <v>99</v>
      </c>
      <c r="AE39" s="143">
        <f>SUM(U12+U23+U34+U45+U56)</f>
        <v>0</v>
      </c>
      <c r="AF39" s="144">
        <f t="shared" si="18"/>
        <v>0</v>
      </c>
      <c r="AI39" s="35"/>
      <c r="AJ39" s="23" t="s">
        <v>224</v>
      </c>
      <c r="AK39" s="271" t="s">
        <v>159</v>
      </c>
      <c r="AL39" s="291"/>
      <c r="AM39" s="291"/>
      <c r="AN39" s="273"/>
      <c r="AO39" s="133"/>
    </row>
    <row r="40" spans="1:41" ht="15.75" thickBot="1">
      <c r="A40" s="22" t="s">
        <v>171</v>
      </c>
      <c r="B40" s="25">
        <f t="shared" si="21"/>
        <v>46014</v>
      </c>
      <c r="C40" s="26"/>
      <c r="D40" s="48"/>
      <c r="E40" s="48"/>
      <c r="F40" s="48"/>
      <c r="G40" s="48"/>
      <c r="H40" s="48"/>
      <c r="I40" s="91"/>
      <c r="J40" s="51"/>
      <c r="K40" s="48"/>
      <c r="L40" s="48"/>
      <c r="M40" s="48"/>
      <c r="N40" s="48"/>
      <c r="O40" s="48"/>
      <c r="P40" s="48"/>
      <c r="Q40" s="48"/>
      <c r="R40" s="50"/>
      <c r="T40" s="56"/>
      <c r="U40" s="99"/>
      <c r="V40" s="97"/>
      <c r="Y40" s="170">
        <v>186</v>
      </c>
      <c r="Z40" s="260" t="s">
        <v>103</v>
      </c>
      <c r="AA40" s="261"/>
      <c r="AB40" s="261"/>
      <c r="AC40" s="262"/>
      <c r="AD40" s="167" t="s">
        <v>102</v>
      </c>
      <c r="AE40" s="151">
        <f>SUM(T12+T23+T34+T45+T56)</f>
        <v>0</v>
      </c>
      <c r="AF40" s="152">
        <f t="shared" si="18"/>
        <v>0</v>
      </c>
      <c r="AI40" s="35"/>
      <c r="AJ40" s="23" t="s">
        <v>160</v>
      </c>
      <c r="AK40" s="23" t="s">
        <v>164</v>
      </c>
      <c r="AL40" s="23" t="s">
        <v>165</v>
      </c>
      <c r="AM40" s="23" t="s">
        <v>102</v>
      </c>
      <c r="AN40" s="23" t="s">
        <v>81</v>
      </c>
      <c r="AO40" s="133"/>
    </row>
    <row r="41" spans="1:41" ht="15.75" thickTop="1">
      <c r="A41" s="22" t="s">
        <v>172</v>
      </c>
      <c r="B41" s="25">
        <f t="shared" si="21"/>
        <v>46015</v>
      </c>
      <c r="C41" s="26"/>
      <c r="D41" s="48"/>
      <c r="E41" s="48"/>
      <c r="F41" s="48"/>
      <c r="G41" s="48"/>
      <c r="H41" s="48"/>
      <c r="I41" s="91"/>
      <c r="J41" s="51"/>
      <c r="K41" s="48"/>
      <c r="L41" s="48"/>
      <c r="M41" s="48"/>
      <c r="N41" s="48"/>
      <c r="O41" s="48"/>
      <c r="P41" s="48"/>
      <c r="Q41" s="48"/>
      <c r="R41" s="50"/>
      <c r="T41" s="56"/>
      <c r="U41" s="99"/>
      <c r="V41" s="97"/>
      <c r="Y41" s="171">
        <v>194</v>
      </c>
      <c r="Z41" s="278" t="s">
        <v>227</v>
      </c>
      <c r="AA41" s="279"/>
      <c r="AB41" s="279"/>
      <c r="AC41" s="280"/>
      <c r="AD41" s="172" t="s">
        <v>17</v>
      </c>
      <c r="AE41" s="143">
        <f>SUMIFS(Q:Q,R:R,"SALB",B:B,"&lt;&gt;0")</f>
        <v>0</v>
      </c>
      <c r="AF41" s="144">
        <f t="shared" si="18"/>
        <v>0</v>
      </c>
      <c r="AI41" s="35"/>
      <c r="AJ41" s="22" t="s">
        <v>166</v>
      </c>
      <c r="AK41" s="27">
        <f t="shared" ref="AK41:AK47" si="22">I38</f>
        <v>0</v>
      </c>
      <c r="AL41" s="27">
        <f t="shared" ref="AL41:AL47" si="23">K38</f>
        <v>0</v>
      </c>
      <c r="AM41" s="27">
        <f t="shared" ref="AM41:AM47" si="24">IF($U$12&gt;0,T38,0)</f>
        <v>0</v>
      </c>
      <c r="AN41" s="27">
        <f t="shared" ref="AN41:AN47" si="25">IF(E38&gt;8,8,E38)</f>
        <v>0</v>
      </c>
      <c r="AO41" s="133"/>
    </row>
    <row r="42" spans="1:41" ht="15">
      <c r="A42" s="22" t="s">
        <v>173</v>
      </c>
      <c r="B42" s="25">
        <f t="shared" si="21"/>
        <v>46016</v>
      </c>
      <c r="C42" s="26"/>
      <c r="D42" s="48"/>
      <c r="E42" s="48"/>
      <c r="F42" s="48"/>
      <c r="G42" s="48"/>
      <c r="H42" s="48"/>
      <c r="I42" s="91"/>
      <c r="J42" s="51"/>
      <c r="K42" s="48"/>
      <c r="L42" s="48"/>
      <c r="M42" s="48"/>
      <c r="N42" s="48"/>
      <c r="O42" s="48"/>
      <c r="P42" s="48"/>
      <c r="Q42" s="48"/>
      <c r="R42" s="50"/>
      <c r="T42" s="56"/>
      <c r="U42" s="99"/>
      <c r="V42" s="97"/>
      <c r="Y42" s="145">
        <v>195</v>
      </c>
      <c r="Z42" s="292" t="s">
        <v>123</v>
      </c>
      <c r="AA42" s="293"/>
      <c r="AB42" s="293"/>
      <c r="AC42" s="294"/>
      <c r="AD42" s="169" t="s">
        <v>122</v>
      </c>
      <c r="AE42" s="147">
        <f>SUM(O12,O23,O34,O45,O56)</f>
        <v>0</v>
      </c>
      <c r="AF42" s="148">
        <f t="shared" si="18"/>
        <v>0</v>
      </c>
      <c r="AI42" s="35"/>
      <c r="AJ42" s="22" t="s">
        <v>167</v>
      </c>
      <c r="AK42" s="27">
        <f t="shared" si="22"/>
        <v>0</v>
      </c>
      <c r="AL42" s="27">
        <f t="shared" si="23"/>
        <v>0</v>
      </c>
      <c r="AM42" s="27">
        <f t="shared" si="24"/>
        <v>0</v>
      </c>
      <c r="AN42" s="27">
        <f t="shared" si="25"/>
        <v>0</v>
      </c>
      <c r="AO42" s="133"/>
    </row>
    <row r="43" spans="1:41" ht="15">
      <c r="A43" s="22" t="s">
        <v>175</v>
      </c>
      <c r="B43" s="25">
        <f t="shared" si="21"/>
        <v>46017</v>
      </c>
      <c r="C43" s="26"/>
      <c r="D43" s="48"/>
      <c r="E43" s="48"/>
      <c r="F43" s="48"/>
      <c r="G43" s="48"/>
      <c r="H43" s="48"/>
      <c r="I43" s="91"/>
      <c r="J43" s="51"/>
      <c r="K43" s="48"/>
      <c r="L43" s="48"/>
      <c r="M43" s="48"/>
      <c r="N43" s="48"/>
      <c r="O43" s="48"/>
      <c r="P43" s="48"/>
      <c r="Q43" s="48"/>
      <c r="R43" s="50"/>
      <c r="T43" s="56"/>
      <c r="U43" s="99"/>
      <c r="V43" s="97"/>
      <c r="Y43" s="168">
        <v>196</v>
      </c>
      <c r="Z43" s="292" t="s">
        <v>16</v>
      </c>
      <c r="AA43" s="293"/>
      <c r="AB43" s="293"/>
      <c r="AC43" s="294"/>
      <c r="AD43" s="169" t="s">
        <v>15</v>
      </c>
      <c r="AE43" s="147">
        <f>SUMIFS(Q:Q,R:R,"AL",B:B,"&lt;&gt;0")</f>
        <v>0</v>
      </c>
      <c r="AF43" s="148">
        <f t="shared" si="18"/>
        <v>0</v>
      </c>
      <c r="AI43" s="35"/>
      <c r="AJ43" s="22" t="s">
        <v>171</v>
      </c>
      <c r="AK43" s="27">
        <f t="shared" si="22"/>
        <v>0</v>
      </c>
      <c r="AL43" s="27">
        <f t="shared" si="23"/>
        <v>0</v>
      </c>
      <c r="AM43" s="27">
        <f t="shared" si="24"/>
        <v>0</v>
      </c>
      <c r="AN43" s="27">
        <f t="shared" si="25"/>
        <v>0</v>
      </c>
      <c r="AO43" s="133"/>
    </row>
    <row r="44" spans="1:41" ht="15">
      <c r="A44" s="22" t="s">
        <v>178</v>
      </c>
      <c r="B44" s="25">
        <f t="shared" si="21"/>
        <v>46018</v>
      </c>
      <c r="C44" s="26"/>
      <c r="D44" s="48"/>
      <c r="E44" s="48"/>
      <c r="F44" s="48"/>
      <c r="G44" s="48"/>
      <c r="H44" s="48"/>
      <c r="I44" s="91"/>
      <c r="J44" s="51"/>
      <c r="K44" s="48"/>
      <c r="L44" s="48"/>
      <c r="M44" s="48"/>
      <c r="N44" s="48"/>
      <c r="O44" s="48"/>
      <c r="P44" s="48"/>
      <c r="Q44" s="48"/>
      <c r="R44" s="50"/>
      <c r="T44" s="56"/>
      <c r="U44" s="99"/>
      <c r="V44" s="97"/>
      <c r="Y44" s="168">
        <v>197</v>
      </c>
      <c r="Z44" s="292" t="s">
        <v>228</v>
      </c>
      <c r="AA44" s="293"/>
      <c r="AB44" s="293"/>
      <c r="AC44" s="294"/>
      <c r="AD44" s="169" t="s">
        <v>7</v>
      </c>
      <c r="AE44" s="147">
        <f>SUMIFS(Q:Q,R:R,"DR",B:B,"&lt;&gt;0")</f>
        <v>0</v>
      </c>
      <c r="AF44" s="148">
        <f t="shared" si="18"/>
        <v>0</v>
      </c>
      <c r="AI44" s="35"/>
      <c r="AJ44" s="22" t="s">
        <v>172</v>
      </c>
      <c r="AK44" s="27">
        <f t="shared" si="22"/>
        <v>0</v>
      </c>
      <c r="AL44" s="27">
        <f t="shared" si="23"/>
        <v>0</v>
      </c>
      <c r="AM44" s="27">
        <f t="shared" si="24"/>
        <v>0</v>
      </c>
      <c r="AN44" s="27">
        <f t="shared" si="25"/>
        <v>0</v>
      </c>
      <c r="AO44" s="133"/>
    </row>
    <row r="45" spans="1:41" ht="15">
      <c r="A45" s="30" t="s">
        <v>181</v>
      </c>
      <c r="B45" s="21"/>
      <c r="C45" s="29">
        <f t="shared" ref="C45:Q45" si="26">SUMIF($B38:$B44,"&lt;&gt;0",C38:C44)</f>
        <v>0</v>
      </c>
      <c r="D45" s="29">
        <f t="shared" si="26"/>
        <v>0</v>
      </c>
      <c r="E45" s="29">
        <f t="shared" si="26"/>
        <v>0</v>
      </c>
      <c r="F45" s="29">
        <f t="shared" si="26"/>
        <v>0</v>
      </c>
      <c r="G45" s="29"/>
      <c r="H45" s="29"/>
      <c r="I45" s="47">
        <f>SUMIF($B38:$B44,"&lt;&gt;0",I38:I44)</f>
        <v>0</v>
      </c>
      <c r="J45" s="47">
        <f t="shared" si="26"/>
        <v>0</v>
      </c>
      <c r="K45" s="29">
        <f t="shared" si="26"/>
        <v>0</v>
      </c>
      <c r="L45" s="46">
        <f t="shared" si="26"/>
        <v>0</v>
      </c>
      <c r="M45" s="29">
        <f t="shared" si="26"/>
        <v>0</v>
      </c>
      <c r="N45" s="29">
        <f t="shared" si="26"/>
        <v>0</v>
      </c>
      <c r="O45" s="29">
        <f t="shared" si="26"/>
        <v>0</v>
      </c>
      <c r="P45" s="29">
        <f t="shared" si="26"/>
        <v>0</v>
      </c>
      <c r="Q45" s="29">
        <f t="shared" si="26"/>
        <v>0</v>
      </c>
      <c r="R45" s="29"/>
      <c r="S45" s="3"/>
      <c r="T45" s="57">
        <f>SUMIF($B38:$B44,"&lt;&gt;0",T38:T44)</f>
        <v>0</v>
      </c>
      <c r="U45" s="100">
        <f>SUMIF($B38:$B44,"&lt;&gt;0",U38:U44)</f>
        <v>0</v>
      </c>
      <c r="V45" s="100">
        <f>SUMIF($B38:$B44,"&lt;&gt;0",V38:V44)</f>
        <v>0</v>
      </c>
      <c r="Y45" s="188">
        <v>198</v>
      </c>
      <c r="Z45" s="292" t="s">
        <v>229</v>
      </c>
      <c r="AA45" s="293"/>
      <c r="AB45" s="293"/>
      <c r="AC45" s="294"/>
      <c r="AD45" s="189" t="s">
        <v>21</v>
      </c>
      <c r="AE45" s="147">
        <f>SUMIFS(Q:Q,R:R,"POBS",B:B,"&lt;&gt;0")</f>
        <v>0</v>
      </c>
      <c r="AF45" s="148">
        <f t="shared" si="18"/>
        <v>0</v>
      </c>
      <c r="AI45" s="35"/>
      <c r="AJ45" s="22" t="s">
        <v>173</v>
      </c>
      <c r="AK45" s="27">
        <f t="shared" si="22"/>
        <v>0</v>
      </c>
      <c r="AL45" s="27">
        <f t="shared" si="23"/>
        <v>0</v>
      </c>
      <c r="AM45" s="27">
        <f t="shared" si="24"/>
        <v>0</v>
      </c>
      <c r="AN45" s="27">
        <f t="shared" si="25"/>
        <v>0</v>
      </c>
      <c r="AO45" s="133"/>
    </row>
    <row r="46" spans="1:41" ht="15.75" thickBot="1">
      <c r="Y46" s="170">
        <v>199</v>
      </c>
      <c r="Z46" s="260" t="s">
        <v>230</v>
      </c>
      <c r="AA46" s="261"/>
      <c r="AB46" s="261"/>
      <c r="AC46" s="262"/>
      <c r="AD46" s="167" t="s">
        <v>119</v>
      </c>
      <c r="AE46" s="151">
        <f>SUM(N12,N23,N34,N45,N56)</f>
        <v>0</v>
      </c>
      <c r="AF46" s="152">
        <f t="shared" si="18"/>
        <v>0</v>
      </c>
      <c r="AI46" s="35"/>
      <c r="AJ46" s="22" t="s">
        <v>175</v>
      </c>
      <c r="AK46" s="27">
        <f t="shared" si="22"/>
        <v>0</v>
      </c>
      <c r="AL46" s="27">
        <f t="shared" si="23"/>
        <v>0</v>
      </c>
      <c r="AM46" s="27">
        <f t="shared" si="24"/>
        <v>0</v>
      </c>
      <c r="AN46" s="27">
        <f t="shared" si="25"/>
        <v>0</v>
      </c>
      <c r="AO46" s="133"/>
    </row>
    <row r="47" spans="1:41" ht="15.75" thickTop="1">
      <c r="A47" s="282" t="s">
        <v>234</v>
      </c>
      <c r="B47" s="282"/>
      <c r="C47" s="283" t="s">
        <v>157</v>
      </c>
      <c r="D47" s="284"/>
      <c r="E47" s="284"/>
      <c r="F47" s="284"/>
      <c r="G47" s="284"/>
      <c r="H47" s="285"/>
      <c r="I47" s="286" t="s">
        <v>158</v>
      </c>
      <c r="J47" s="287"/>
      <c r="K47" s="288" t="s">
        <v>109</v>
      </c>
      <c r="L47" s="289"/>
      <c r="M47" s="289"/>
      <c r="N47" s="289"/>
      <c r="O47" s="289"/>
      <c r="P47" s="289"/>
      <c r="Q47" s="289"/>
      <c r="R47" s="290"/>
      <c r="T47" s="268" t="s">
        <v>98</v>
      </c>
      <c r="U47" s="269"/>
      <c r="V47" s="270"/>
      <c r="Y47" s="185" t="s">
        <v>231</v>
      </c>
      <c r="Z47" s="278" t="s">
        <v>129</v>
      </c>
      <c r="AA47" s="279"/>
      <c r="AB47" s="279"/>
      <c r="AC47" s="280"/>
      <c r="AD47" s="173" t="s">
        <v>3</v>
      </c>
      <c r="AE47" s="174">
        <f>SUMIFS(Q:Q,R:R,"LW",B:B,"&lt;&gt;0")</f>
        <v>0</v>
      </c>
      <c r="AF47" s="175">
        <f t="shared" si="18"/>
        <v>0</v>
      </c>
      <c r="AI47" s="35"/>
      <c r="AJ47" s="22" t="s">
        <v>178</v>
      </c>
      <c r="AK47" s="27">
        <f t="shared" si="22"/>
        <v>0</v>
      </c>
      <c r="AL47" s="27">
        <f t="shared" si="23"/>
        <v>0</v>
      </c>
      <c r="AM47" s="27">
        <f t="shared" si="24"/>
        <v>0</v>
      </c>
      <c r="AN47" s="27">
        <f t="shared" si="25"/>
        <v>0</v>
      </c>
      <c r="AO47" s="133"/>
    </row>
    <row r="48" spans="1:41" ht="15.75" thickBot="1">
      <c r="A48" s="23" t="s">
        <v>160</v>
      </c>
      <c r="B48" s="24" t="s">
        <v>161</v>
      </c>
      <c r="C48" s="23" t="s">
        <v>162</v>
      </c>
      <c r="D48" s="23" t="s">
        <v>78</v>
      </c>
      <c r="E48" s="23" t="s">
        <v>81</v>
      </c>
      <c r="F48" s="23" t="s">
        <v>84</v>
      </c>
      <c r="G48" s="271" t="s">
        <v>163</v>
      </c>
      <c r="H48" s="272"/>
      <c r="I48" s="93" t="s">
        <v>92</v>
      </c>
      <c r="J48" s="92" t="s">
        <v>95</v>
      </c>
      <c r="K48" s="23" t="s">
        <v>110</v>
      </c>
      <c r="L48" s="130" t="s">
        <v>113</v>
      </c>
      <c r="M48" s="23" t="s">
        <v>116</v>
      </c>
      <c r="N48" s="23" t="s">
        <v>119</v>
      </c>
      <c r="O48" s="23" t="s">
        <v>122</v>
      </c>
      <c r="P48" s="23" t="s">
        <v>125</v>
      </c>
      <c r="Q48" s="271" t="s">
        <v>163</v>
      </c>
      <c r="R48" s="273"/>
      <c r="S48" s="1"/>
      <c r="T48" s="55" t="s">
        <v>102</v>
      </c>
      <c r="U48" s="98" t="s">
        <v>99</v>
      </c>
      <c r="V48" s="132" t="s">
        <v>105</v>
      </c>
      <c r="Y48" s="186" t="s">
        <v>232</v>
      </c>
      <c r="Z48" s="260" t="s">
        <v>106</v>
      </c>
      <c r="AA48" s="261"/>
      <c r="AB48" s="261"/>
      <c r="AC48" s="262"/>
      <c r="AD48" s="167" t="s">
        <v>105</v>
      </c>
      <c r="AE48" s="176">
        <f>SUM(V12+V23+V34+V45+V56)</f>
        <v>0</v>
      </c>
      <c r="AF48" s="152">
        <f t="shared" si="18"/>
        <v>0</v>
      </c>
      <c r="AI48" s="35"/>
      <c r="AJ48" s="22" t="s">
        <v>181</v>
      </c>
      <c r="AK48" s="94">
        <f>SUM(AK41:AK47)</f>
        <v>0</v>
      </c>
      <c r="AL48" s="94">
        <f t="shared" ref="AL48:AN48" si="27">SUM(AL41:AL47)</f>
        <v>0</v>
      </c>
      <c r="AM48" s="94">
        <f t="shared" si="27"/>
        <v>0</v>
      </c>
      <c r="AN48" s="94">
        <f t="shared" si="27"/>
        <v>0</v>
      </c>
      <c r="AO48" s="133"/>
    </row>
    <row r="49" spans="1:41" ht="14.25" thickTop="1" thickBot="1">
      <c r="A49" s="22" t="s">
        <v>166</v>
      </c>
      <c r="B49" s="25">
        <f>IF(B44&lt;&gt;0,IF(SUM(B44+1)&gt;$AE$7,0, SUM(B44+1)),0)</f>
        <v>46019</v>
      </c>
      <c r="C49" s="26"/>
      <c r="D49" s="48"/>
      <c r="E49" s="48"/>
      <c r="F49" s="48"/>
      <c r="G49" s="48"/>
      <c r="H49" s="48"/>
      <c r="I49" s="91"/>
      <c r="J49" s="51"/>
      <c r="K49" s="48"/>
      <c r="L49" s="48"/>
      <c r="M49" s="48"/>
      <c r="N49" s="48"/>
      <c r="O49" s="48"/>
      <c r="P49" s="48"/>
      <c r="Q49" s="48"/>
      <c r="R49" s="50"/>
      <c r="T49" s="56"/>
      <c r="U49" s="99"/>
      <c r="V49" s="97"/>
      <c r="Y49" s="5"/>
      <c r="Z49" s="263"/>
      <c r="AA49" s="263"/>
      <c r="AE49" s="90">
        <f>SUM(AE18:AE48)</f>
        <v>0</v>
      </c>
      <c r="AF49" s="44">
        <f>SUM(AF18:AF48)</f>
        <v>0</v>
      </c>
      <c r="AI49" s="35"/>
      <c r="AJ49" s="34"/>
      <c r="AK49" s="34"/>
      <c r="AL49" s="34"/>
      <c r="AM49" s="34"/>
      <c r="AN49" s="34"/>
      <c r="AO49" s="133"/>
    </row>
    <row r="50" spans="1:41" ht="13.5" thickTop="1">
      <c r="A50" s="22" t="s">
        <v>167</v>
      </c>
      <c r="B50" s="25">
        <f t="shared" ref="B50:B55" si="28">IF(B49&lt;&gt;0,IF(SUM(B49+1)&gt;$AE$7,0, SUM(B49+1)),0)</f>
        <v>46020</v>
      </c>
      <c r="C50" s="26"/>
      <c r="D50" s="48"/>
      <c r="E50" s="48"/>
      <c r="F50" s="48"/>
      <c r="G50" s="48"/>
      <c r="H50" s="48"/>
      <c r="I50" s="91"/>
      <c r="J50" s="51"/>
      <c r="K50" s="48"/>
      <c r="L50" s="48"/>
      <c r="M50" s="48"/>
      <c r="N50" s="48"/>
      <c r="O50" s="48"/>
      <c r="P50" s="48"/>
      <c r="Q50" s="48"/>
      <c r="R50" s="50"/>
      <c r="T50" s="56"/>
      <c r="U50" s="99"/>
      <c r="V50" s="97"/>
      <c r="Y50" s="264" t="s">
        <v>233</v>
      </c>
      <c r="Z50" s="264"/>
      <c r="AA50" s="264"/>
      <c r="AB50" s="264"/>
      <c r="AC50" s="264"/>
      <c r="AD50" s="264"/>
      <c r="AE50" s="264"/>
      <c r="AF50" s="264"/>
      <c r="AI50" s="35"/>
      <c r="AJ50" s="34"/>
      <c r="AK50" s="34"/>
      <c r="AL50" s="34"/>
      <c r="AM50" s="34"/>
      <c r="AN50" s="34"/>
      <c r="AO50" s="133"/>
    </row>
    <row r="51" spans="1:41" ht="13.5" thickBot="1">
      <c r="A51" s="22" t="s">
        <v>171</v>
      </c>
      <c r="B51" s="25">
        <f t="shared" si="28"/>
        <v>46021</v>
      </c>
      <c r="C51" s="26"/>
      <c r="D51" s="48"/>
      <c r="E51" s="48"/>
      <c r="F51" s="48"/>
      <c r="G51" s="48"/>
      <c r="H51" s="48"/>
      <c r="I51" s="91"/>
      <c r="J51" s="51"/>
      <c r="K51" s="48"/>
      <c r="L51" s="48"/>
      <c r="M51" s="48"/>
      <c r="N51" s="48"/>
      <c r="O51" s="48"/>
      <c r="P51" s="48"/>
      <c r="Q51" s="48"/>
      <c r="R51" s="50"/>
      <c r="T51" s="56"/>
      <c r="U51" s="99"/>
      <c r="V51" s="97"/>
      <c r="AI51" s="35"/>
      <c r="AJ51" s="23" t="s">
        <v>234</v>
      </c>
      <c r="AK51" s="271" t="s">
        <v>159</v>
      </c>
      <c r="AL51" s="291"/>
      <c r="AM51" s="291"/>
      <c r="AN51" s="273"/>
      <c r="AO51" s="133"/>
    </row>
    <row r="52" spans="1:41" ht="13.5" thickTop="1">
      <c r="A52" s="22" t="s">
        <v>172</v>
      </c>
      <c r="B52" s="25">
        <f t="shared" si="28"/>
        <v>46022</v>
      </c>
      <c r="C52" s="26"/>
      <c r="D52" s="48"/>
      <c r="E52" s="48"/>
      <c r="F52" s="48"/>
      <c r="G52" s="48"/>
      <c r="H52" s="48"/>
      <c r="I52" s="91"/>
      <c r="J52" s="51"/>
      <c r="K52" s="48"/>
      <c r="L52" s="48"/>
      <c r="M52" s="48"/>
      <c r="N52" s="48"/>
      <c r="O52" s="48"/>
      <c r="P52" s="48"/>
      <c r="Q52" s="48"/>
      <c r="R52" s="50"/>
      <c r="T52" s="56"/>
      <c r="U52" s="99"/>
      <c r="V52" s="97"/>
      <c r="X52" s="81"/>
      <c r="Y52" s="8"/>
      <c r="Z52" s="8"/>
      <c r="AA52" s="8"/>
      <c r="AB52" s="8"/>
      <c r="AC52" s="8"/>
      <c r="AD52" s="8"/>
      <c r="AE52" s="8"/>
      <c r="AF52" s="8"/>
      <c r="AG52" s="9"/>
      <c r="AI52" s="35"/>
      <c r="AJ52" s="23" t="s">
        <v>160</v>
      </c>
      <c r="AK52" s="23" t="s">
        <v>164</v>
      </c>
      <c r="AL52" s="23" t="s">
        <v>165</v>
      </c>
      <c r="AM52" s="23" t="s">
        <v>102</v>
      </c>
      <c r="AN52" s="23" t="s">
        <v>81</v>
      </c>
      <c r="AO52" s="133"/>
    </row>
    <row r="53" spans="1:41">
      <c r="A53" s="22" t="s">
        <v>173</v>
      </c>
      <c r="B53" s="25">
        <f t="shared" si="28"/>
        <v>46023</v>
      </c>
      <c r="C53" s="26"/>
      <c r="D53" s="48"/>
      <c r="E53" s="48"/>
      <c r="F53" s="48"/>
      <c r="G53" s="48"/>
      <c r="H53" s="48"/>
      <c r="I53" s="91"/>
      <c r="J53" s="51"/>
      <c r="K53" s="48"/>
      <c r="L53" s="48"/>
      <c r="M53" s="48"/>
      <c r="N53" s="48"/>
      <c r="O53" s="48"/>
      <c r="P53" s="48"/>
      <c r="Q53" s="48"/>
      <c r="R53" s="50"/>
      <c r="T53" s="56"/>
      <c r="U53" s="99"/>
      <c r="V53" s="97"/>
      <c r="X53" s="10"/>
      <c r="Y53" s="265"/>
      <c r="Z53" s="265"/>
      <c r="AA53" s="265"/>
      <c r="AB53" s="265"/>
      <c r="AC53" s="265"/>
      <c r="AD53" s="265"/>
      <c r="AE53" s="265"/>
      <c r="AF53" s="265"/>
      <c r="AG53" s="11"/>
      <c r="AI53" s="35"/>
      <c r="AJ53" s="22" t="s">
        <v>166</v>
      </c>
      <c r="AK53" s="27">
        <f t="shared" ref="AK53:AK59" si="29">I49</f>
        <v>0</v>
      </c>
      <c r="AL53" s="27">
        <f t="shared" ref="AL53:AL59" si="30">K49</f>
        <v>0</v>
      </c>
      <c r="AM53" s="27">
        <f t="shared" ref="AM53:AM59" si="31">IF($U$12&gt;0,T49,0)</f>
        <v>0</v>
      </c>
      <c r="AN53" s="27">
        <f t="shared" ref="AN53:AN59" si="32">IF(E49&gt;8,8,E49)</f>
        <v>0</v>
      </c>
      <c r="AO53" s="133"/>
    </row>
    <row r="54" spans="1:41" ht="12.75" customHeight="1">
      <c r="A54" s="22" t="s">
        <v>175</v>
      </c>
      <c r="B54" s="25">
        <f t="shared" si="28"/>
        <v>46024</v>
      </c>
      <c r="C54" s="26"/>
      <c r="D54" s="48"/>
      <c r="E54" s="48"/>
      <c r="F54" s="48"/>
      <c r="G54" s="48"/>
      <c r="H54" s="48"/>
      <c r="I54" s="91"/>
      <c r="J54" s="51"/>
      <c r="K54" s="48"/>
      <c r="L54" s="48"/>
      <c r="M54" s="48"/>
      <c r="N54" s="48"/>
      <c r="O54" s="48"/>
      <c r="P54" s="48"/>
      <c r="Q54" s="48"/>
      <c r="R54" s="50"/>
      <c r="T54" s="56"/>
      <c r="U54" s="99"/>
      <c r="V54" s="97"/>
      <c r="X54" s="10"/>
      <c r="Y54" s="2" t="s">
        <v>235</v>
      </c>
      <c r="AE54" s="2" t="s">
        <v>161</v>
      </c>
      <c r="AG54" s="11"/>
      <c r="AI54" s="35"/>
      <c r="AJ54" s="22" t="s">
        <v>167</v>
      </c>
      <c r="AK54" s="27">
        <f t="shared" si="29"/>
        <v>0</v>
      </c>
      <c r="AL54" s="27">
        <f t="shared" si="30"/>
        <v>0</v>
      </c>
      <c r="AM54" s="27">
        <f t="shared" si="31"/>
        <v>0</v>
      </c>
      <c r="AN54" s="27">
        <f t="shared" si="32"/>
        <v>0</v>
      </c>
      <c r="AO54" s="133"/>
    </row>
    <row r="55" spans="1:41" ht="12.75" customHeight="1">
      <c r="A55" s="22" t="s">
        <v>178</v>
      </c>
      <c r="B55" s="25">
        <f t="shared" si="28"/>
        <v>46025</v>
      </c>
      <c r="C55" s="26"/>
      <c r="D55" s="48"/>
      <c r="E55" s="48"/>
      <c r="F55" s="48"/>
      <c r="G55" s="48"/>
      <c r="H55" s="48"/>
      <c r="I55" s="91"/>
      <c r="J55" s="51"/>
      <c r="K55" s="48"/>
      <c r="L55" s="48"/>
      <c r="M55" s="48"/>
      <c r="N55" s="48"/>
      <c r="O55" s="48"/>
      <c r="P55" s="48"/>
      <c r="Q55" s="48"/>
      <c r="R55" s="50"/>
      <c r="T55" s="56"/>
      <c r="U55" s="99"/>
      <c r="V55" s="97"/>
      <c r="X55" s="10"/>
      <c r="Y55" s="266" t="s">
        <v>236</v>
      </c>
      <c r="Z55" s="266"/>
      <c r="AA55" s="266"/>
      <c r="AB55" s="266"/>
      <c r="AC55" s="266"/>
      <c r="AD55" s="266"/>
      <c r="AE55" s="266"/>
      <c r="AF55" s="266"/>
      <c r="AG55" s="11"/>
      <c r="AI55" s="35"/>
      <c r="AJ55" s="22" t="s">
        <v>171</v>
      </c>
      <c r="AK55" s="27">
        <f t="shared" si="29"/>
        <v>0</v>
      </c>
      <c r="AL55" s="27">
        <f t="shared" si="30"/>
        <v>0</v>
      </c>
      <c r="AM55" s="27">
        <f t="shared" si="31"/>
        <v>0</v>
      </c>
      <c r="AN55" s="27">
        <f t="shared" si="32"/>
        <v>0</v>
      </c>
      <c r="AO55" s="133"/>
    </row>
    <row r="56" spans="1:41">
      <c r="A56" s="30" t="s">
        <v>181</v>
      </c>
      <c r="B56" s="21"/>
      <c r="C56" s="29">
        <f>SUMIF($B49:$B55,"&lt;&gt;0",C49:C55)</f>
        <v>0</v>
      </c>
      <c r="D56" s="29">
        <f t="shared" ref="D56:F56" si="33">SUMIF($B49:$B55,"&lt;&gt;0",D49:D55)</f>
        <v>0</v>
      </c>
      <c r="E56" s="29">
        <f t="shared" si="33"/>
        <v>0</v>
      </c>
      <c r="F56" s="29">
        <f t="shared" si="33"/>
        <v>0</v>
      </c>
      <c r="G56" s="29"/>
      <c r="H56" s="29"/>
      <c r="I56" s="47">
        <f t="shared" ref="I56:Q56" si="34">SUMIF($B49:$B55,"&lt;&gt;0",I49:I55)</f>
        <v>0</v>
      </c>
      <c r="J56" s="47">
        <f t="shared" si="34"/>
        <v>0</v>
      </c>
      <c r="K56" s="29">
        <f t="shared" si="34"/>
        <v>0</v>
      </c>
      <c r="L56" s="29">
        <f t="shared" si="34"/>
        <v>0</v>
      </c>
      <c r="M56" s="29">
        <f t="shared" si="34"/>
        <v>0</v>
      </c>
      <c r="N56" s="29">
        <f t="shared" si="34"/>
        <v>0</v>
      </c>
      <c r="O56" s="29">
        <f t="shared" si="34"/>
        <v>0</v>
      </c>
      <c r="P56" s="29">
        <f t="shared" si="34"/>
        <v>0</v>
      </c>
      <c r="Q56" s="29">
        <f t="shared" si="34"/>
        <v>0</v>
      </c>
      <c r="R56" s="29"/>
      <c r="T56" s="57">
        <f>SUMIF($B49:$B55,"&lt;&gt;0",T49:T55)</f>
        <v>0</v>
      </c>
      <c r="U56" s="100">
        <f>SUMIF($B49:$B55,"&lt;&gt;0",U49:U55)</f>
        <v>0</v>
      </c>
      <c r="V56" s="100">
        <f>SUMIF($B49:$B55,"&lt;&gt;0",V49:V55)</f>
        <v>0</v>
      </c>
      <c r="X56" s="10"/>
      <c r="Y56" s="266"/>
      <c r="Z56" s="266"/>
      <c r="AA56" s="266"/>
      <c r="AB56" s="266"/>
      <c r="AC56" s="266"/>
      <c r="AD56" s="266"/>
      <c r="AE56" s="266"/>
      <c r="AF56" s="266"/>
      <c r="AG56" s="11"/>
      <c r="AI56" s="35"/>
      <c r="AJ56" s="22" t="s">
        <v>172</v>
      </c>
      <c r="AK56" s="27">
        <f t="shared" si="29"/>
        <v>0</v>
      </c>
      <c r="AL56" s="27">
        <f t="shared" si="30"/>
        <v>0</v>
      </c>
      <c r="AM56" s="27">
        <f t="shared" si="31"/>
        <v>0</v>
      </c>
      <c r="AN56" s="27">
        <f t="shared" si="32"/>
        <v>0</v>
      </c>
      <c r="AO56" s="133"/>
    </row>
    <row r="57" spans="1:41">
      <c r="X57" s="10"/>
      <c r="AG57" s="11"/>
      <c r="AI57" s="35"/>
      <c r="AJ57" s="22" t="s">
        <v>173</v>
      </c>
      <c r="AK57" s="27">
        <f t="shared" si="29"/>
        <v>0</v>
      </c>
      <c r="AL57" s="27">
        <f t="shared" si="30"/>
        <v>0</v>
      </c>
      <c r="AM57" s="27">
        <f t="shared" si="31"/>
        <v>0</v>
      </c>
      <c r="AN57" s="27">
        <f t="shared" si="32"/>
        <v>0</v>
      </c>
      <c r="AO57" s="133"/>
    </row>
    <row r="58" spans="1:41">
      <c r="A58" s="281" t="s">
        <v>237</v>
      </c>
      <c r="B58" s="281"/>
      <c r="C58" s="281"/>
      <c r="D58" s="281"/>
      <c r="E58" s="281"/>
      <c r="F58" s="281"/>
      <c r="G58" s="281"/>
      <c r="H58" s="281"/>
      <c r="I58" s="281"/>
      <c r="J58" s="281"/>
      <c r="K58" s="281"/>
      <c r="L58" s="281"/>
      <c r="M58" s="281"/>
      <c r="N58" s="281"/>
      <c r="O58" s="281"/>
      <c r="P58" s="281"/>
      <c r="Q58" s="281"/>
      <c r="R58" s="281"/>
      <c r="X58" s="10"/>
      <c r="Y58" s="267"/>
      <c r="Z58" s="267"/>
      <c r="AA58" s="267"/>
      <c r="AB58" s="267"/>
      <c r="AC58" s="267"/>
      <c r="AD58" s="267"/>
      <c r="AE58" s="265"/>
      <c r="AF58" s="265"/>
      <c r="AG58" s="11"/>
      <c r="AI58" s="35"/>
      <c r="AJ58" s="22" t="s">
        <v>175</v>
      </c>
      <c r="AK58" s="27">
        <f t="shared" si="29"/>
        <v>0</v>
      </c>
      <c r="AL58" s="27">
        <f t="shared" si="30"/>
        <v>0</v>
      </c>
      <c r="AM58" s="27">
        <f t="shared" si="31"/>
        <v>0</v>
      </c>
      <c r="AN58" s="27">
        <f t="shared" si="32"/>
        <v>0</v>
      </c>
      <c r="AO58" s="133"/>
    </row>
    <row r="59" spans="1:41">
      <c r="A59" s="274" t="s">
        <v>239</v>
      </c>
      <c r="B59" s="274"/>
      <c r="C59" s="274"/>
      <c r="D59" s="274"/>
      <c r="E59" s="274"/>
      <c r="F59" s="274"/>
      <c r="G59" s="274"/>
      <c r="H59" s="274"/>
      <c r="I59" s="274"/>
      <c r="J59" s="274"/>
      <c r="K59" s="274"/>
      <c r="L59" s="274"/>
      <c r="M59" s="274"/>
      <c r="N59" s="274"/>
      <c r="O59" s="274"/>
      <c r="P59" s="274"/>
      <c r="Q59" s="274"/>
      <c r="R59" s="274"/>
      <c r="X59" s="10"/>
      <c r="Y59" s="1" t="s">
        <v>238</v>
      </c>
      <c r="Z59" s="1"/>
      <c r="AA59" s="1"/>
      <c r="AB59" s="1"/>
      <c r="AC59" s="1"/>
      <c r="AD59" s="1"/>
      <c r="AE59" s="2" t="s">
        <v>161</v>
      </c>
      <c r="AG59" s="11"/>
      <c r="AI59" s="35"/>
      <c r="AJ59" s="22" t="s">
        <v>178</v>
      </c>
      <c r="AK59" s="27">
        <f t="shared" si="29"/>
        <v>0</v>
      </c>
      <c r="AL59" s="27">
        <f t="shared" si="30"/>
        <v>0</v>
      </c>
      <c r="AM59" s="27">
        <f t="shared" si="31"/>
        <v>0</v>
      </c>
      <c r="AN59" s="27">
        <f t="shared" si="32"/>
        <v>0</v>
      </c>
      <c r="AO59" s="133"/>
    </row>
    <row r="60" spans="1:41" ht="13.5" thickBot="1">
      <c r="A60" s="15"/>
      <c r="B60" s="2" t="s">
        <v>240</v>
      </c>
      <c r="E60" s="52"/>
      <c r="F60" s="80" t="s">
        <v>241</v>
      </c>
      <c r="G60" s="52"/>
      <c r="H60" s="52"/>
      <c r="I60" s="52"/>
      <c r="J60" s="52"/>
      <c r="X60" s="12"/>
      <c r="Y60" s="13"/>
      <c r="Z60" s="13"/>
      <c r="AA60" s="13"/>
      <c r="AB60" s="13"/>
      <c r="AC60" s="13"/>
      <c r="AD60" s="13"/>
      <c r="AE60" s="13"/>
      <c r="AF60" s="13"/>
      <c r="AG60" s="14"/>
      <c r="AI60" s="35"/>
      <c r="AJ60" s="22" t="s">
        <v>181</v>
      </c>
      <c r="AK60" s="94">
        <f>SUM(AK53:AK59)</f>
        <v>0</v>
      </c>
      <c r="AL60" s="94">
        <f t="shared" ref="AL60:AN60" si="35">SUM(AL53:AL59)</f>
        <v>0</v>
      </c>
      <c r="AM60" s="94">
        <f t="shared" si="35"/>
        <v>0</v>
      </c>
      <c r="AN60" s="94">
        <f t="shared" si="35"/>
        <v>0</v>
      </c>
      <c r="AO60" s="133"/>
    </row>
    <row r="61" spans="1:41" ht="13.5" thickTop="1">
      <c r="AI61" s="35"/>
      <c r="AJ61" s="34"/>
      <c r="AK61" s="34"/>
      <c r="AL61" s="34"/>
      <c r="AM61" s="34"/>
      <c r="AN61" s="34"/>
      <c r="AO61" s="133"/>
    </row>
    <row r="62" spans="1:41">
      <c r="C62" s="275" t="s">
        <v>242</v>
      </c>
      <c r="D62" s="275"/>
      <c r="E62" s="275"/>
      <c r="F62" s="275"/>
      <c r="G62" s="275"/>
      <c r="H62" s="275"/>
      <c r="I62" s="275"/>
      <c r="J62" s="275"/>
      <c r="K62" s="275"/>
      <c r="L62" s="275"/>
      <c r="M62" s="275"/>
      <c r="N62" s="276"/>
      <c r="AI62" s="39"/>
      <c r="AJ62" s="40"/>
      <c r="AK62" s="40"/>
      <c r="AL62" s="40"/>
      <c r="AM62" s="40"/>
      <c r="AN62" s="40"/>
      <c r="AO62" s="134"/>
    </row>
    <row r="63" spans="1:41">
      <c r="C63" s="275"/>
      <c r="D63" s="275"/>
      <c r="E63" s="275"/>
      <c r="F63" s="275"/>
      <c r="G63" s="275"/>
      <c r="H63" s="275"/>
      <c r="I63" s="275"/>
      <c r="J63" s="275"/>
      <c r="K63" s="275"/>
      <c r="L63" s="275"/>
      <c r="M63" s="275"/>
      <c r="N63" s="277"/>
    </row>
  </sheetData>
  <sheetProtection sheet="1" formatColumns="0" selectLockedCells="1"/>
  <protectedRanges>
    <protectedRange sqref="C16:C22 C5:C11 C27:C33 C38:C44" name="Range1"/>
    <protectedRange sqref="Y3 Y5 AD3 AB7 AE7 AD5:AF5" name="Range1_1"/>
    <protectedRange sqref="AG10" name="Range1_2_1"/>
    <protectedRange sqref="AB10" name="Range1_3_2"/>
    <protectedRange sqref="AE24" name="Range1_3_1_1_1_1_1"/>
  </protectedRanges>
  <mergeCells count="107">
    <mergeCell ref="Y2:AB2"/>
    <mergeCell ref="AD2:AF2"/>
    <mergeCell ref="A3:B3"/>
    <mergeCell ref="C3:H3"/>
    <mergeCell ref="I3:J3"/>
    <mergeCell ref="K3:R3"/>
    <mergeCell ref="T3:V3"/>
    <mergeCell ref="Y3:AB3"/>
    <mergeCell ref="AD3:AF3"/>
    <mergeCell ref="G4:H4"/>
    <mergeCell ref="Q4:R4"/>
    <mergeCell ref="Y4:AB4"/>
    <mergeCell ref="Y5:AB5"/>
    <mergeCell ref="Y6:Z6"/>
    <mergeCell ref="AB6:AC6"/>
    <mergeCell ref="AE6:AF6"/>
    <mergeCell ref="Y7:Z7"/>
    <mergeCell ref="AB7:AC7"/>
    <mergeCell ref="AE7:AF7"/>
    <mergeCell ref="Y11:AA11"/>
    <mergeCell ref="AD11:AE11"/>
    <mergeCell ref="Y12:AA12"/>
    <mergeCell ref="AD12:AE12"/>
    <mergeCell ref="Y13:AA13"/>
    <mergeCell ref="AD13:AE13"/>
    <mergeCell ref="Y10:AA10"/>
    <mergeCell ref="AD10:AE10"/>
    <mergeCell ref="AK3:AN3"/>
    <mergeCell ref="Y9:AB9"/>
    <mergeCell ref="AD9:AF9"/>
    <mergeCell ref="AK15:AN15"/>
    <mergeCell ref="G15:H15"/>
    <mergeCell ref="Q15:R15"/>
    <mergeCell ref="Y16:AF16"/>
    <mergeCell ref="Z18:AC18"/>
    <mergeCell ref="Y14:AA14"/>
    <mergeCell ref="AD14:AE14"/>
    <mergeCell ref="A14:B14"/>
    <mergeCell ref="C14:H14"/>
    <mergeCell ref="I14:J14"/>
    <mergeCell ref="K14:R14"/>
    <mergeCell ref="T14:V14"/>
    <mergeCell ref="A25:B25"/>
    <mergeCell ref="C25:H25"/>
    <mergeCell ref="I25:J25"/>
    <mergeCell ref="K25:R25"/>
    <mergeCell ref="T25:V25"/>
    <mergeCell ref="Z24:AC24"/>
    <mergeCell ref="Z19:AC19"/>
    <mergeCell ref="Z20:AC20"/>
    <mergeCell ref="Z21:AC21"/>
    <mergeCell ref="Z22:AC22"/>
    <mergeCell ref="Z23:AC23"/>
    <mergeCell ref="Z33:AC33"/>
    <mergeCell ref="AK27:AN27"/>
    <mergeCell ref="G26:H26"/>
    <mergeCell ref="Q26:R26"/>
    <mergeCell ref="Z25:AC25"/>
    <mergeCell ref="Z26:AC26"/>
    <mergeCell ref="Z27:AC27"/>
    <mergeCell ref="Z28:AC28"/>
    <mergeCell ref="Z29:AC29"/>
    <mergeCell ref="Z30:AC30"/>
    <mergeCell ref="Z31:AC31"/>
    <mergeCell ref="Z32:AC32"/>
    <mergeCell ref="G37:H37"/>
    <mergeCell ref="Q37:R37"/>
    <mergeCell ref="Z37:AC37"/>
    <mergeCell ref="Z38:AC38"/>
    <mergeCell ref="Z39:AC39"/>
    <mergeCell ref="Z34:AC34"/>
    <mergeCell ref="Z35:AC35"/>
    <mergeCell ref="A36:B36"/>
    <mergeCell ref="C36:H36"/>
    <mergeCell ref="I36:J36"/>
    <mergeCell ref="K36:R36"/>
    <mergeCell ref="T36:V36"/>
    <mergeCell ref="Z36:AC36"/>
    <mergeCell ref="AK51:AN51"/>
    <mergeCell ref="Z46:AC46"/>
    <mergeCell ref="Z40:AC40"/>
    <mergeCell ref="Z41:AC41"/>
    <mergeCell ref="Z42:AC42"/>
    <mergeCell ref="Z43:AC43"/>
    <mergeCell ref="Z45:AC45"/>
    <mergeCell ref="Z44:AC44"/>
    <mergeCell ref="AK39:AN39"/>
    <mergeCell ref="G48:H48"/>
    <mergeCell ref="Q48:R48"/>
    <mergeCell ref="A59:R59"/>
    <mergeCell ref="C62:M63"/>
    <mergeCell ref="N62:N63"/>
    <mergeCell ref="Z47:AC47"/>
    <mergeCell ref="A58:R58"/>
    <mergeCell ref="A47:B47"/>
    <mergeCell ref="C47:H47"/>
    <mergeCell ref="I47:J47"/>
    <mergeCell ref="K47:R47"/>
    <mergeCell ref="Z48:AC48"/>
    <mergeCell ref="Z49:AA49"/>
    <mergeCell ref="Y50:AF50"/>
    <mergeCell ref="Y53:AD53"/>
    <mergeCell ref="AE53:AF53"/>
    <mergeCell ref="Y55:AF56"/>
    <mergeCell ref="Y58:AD58"/>
    <mergeCell ref="AE58:AF58"/>
    <mergeCell ref="T47:V47"/>
  </mergeCells>
  <conditionalFormatting sqref="B5:B11 B16:B22 B27:B33 B38:B44">
    <cfRule type="cellIs" dxfId="129" priority="100" stopIfTrue="1" operator="equal">
      <formula>0</formula>
    </cfRule>
  </conditionalFormatting>
  <conditionalFormatting sqref="B49:B55">
    <cfRule type="cellIs" dxfId="128" priority="4" stopIfTrue="1" operator="equal">
      <formula>0</formula>
    </cfRule>
  </conditionalFormatting>
  <conditionalFormatting sqref="C12:Q12">
    <cfRule type="cellIs" dxfId="127" priority="16" stopIfTrue="1" operator="equal">
      <formula>0</formula>
    </cfRule>
  </conditionalFormatting>
  <conditionalFormatting sqref="C23:Q23">
    <cfRule type="cellIs" dxfId="126" priority="14" stopIfTrue="1" operator="equal">
      <formula>0</formula>
    </cfRule>
  </conditionalFormatting>
  <conditionalFormatting sqref="C34:Q34">
    <cfRule type="cellIs" dxfId="125" priority="12" stopIfTrue="1" operator="equal">
      <formula>0</formula>
    </cfRule>
  </conditionalFormatting>
  <conditionalFormatting sqref="C45:Q45">
    <cfRule type="cellIs" dxfId="124" priority="10" stopIfTrue="1" operator="equal">
      <formula>0</formula>
    </cfRule>
  </conditionalFormatting>
  <conditionalFormatting sqref="C56:Q56">
    <cfRule type="cellIs" dxfId="123" priority="2" stopIfTrue="1" operator="equal">
      <formula>0</formula>
    </cfRule>
  </conditionalFormatting>
  <conditionalFormatting sqref="T12:V12">
    <cfRule type="cellIs" dxfId="122" priority="17" stopIfTrue="1" operator="equal">
      <formula>0</formula>
    </cfRule>
  </conditionalFormatting>
  <conditionalFormatting sqref="T23:V23">
    <cfRule type="cellIs" dxfId="121" priority="15" stopIfTrue="1" operator="equal">
      <formula>0</formula>
    </cfRule>
  </conditionalFormatting>
  <conditionalFormatting sqref="T34:V34">
    <cfRule type="cellIs" dxfId="120" priority="13" stopIfTrue="1" operator="equal">
      <formula>0</formula>
    </cfRule>
  </conditionalFormatting>
  <conditionalFormatting sqref="T45:V45">
    <cfRule type="cellIs" dxfId="119" priority="11" stopIfTrue="1" operator="equal">
      <formula>0</formula>
    </cfRule>
  </conditionalFormatting>
  <conditionalFormatting sqref="T56:V56">
    <cfRule type="cellIs" dxfId="118" priority="3" stopIfTrue="1" operator="equal">
      <formula>0</formula>
    </cfRule>
  </conditionalFormatting>
  <conditionalFormatting sqref="AB14">
    <cfRule type="cellIs" dxfId="117" priority="54" stopIfTrue="1" operator="lessThan">
      <formula>0</formula>
    </cfRule>
  </conditionalFormatting>
  <conditionalFormatting sqref="AE18:AF23 AE25:AF49">
    <cfRule type="cellIs" dxfId="116" priority="1" stopIfTrue="1" operator="equal">
      <formula>0</formula>
    </cfRule>
  </conditionalFormatting>
  <dataValidations count="5">
    <dataValidation type="date" allowBlank="1" showInputMessage="1" sqref="AE7" xr:uid="{90EA0930-DC28-4F13-BFB3-DD3FCB777414}">
      <formula1>1</formula1>
      <formula2>73050</formula2>
    </dataValidation>
    <dataValidation type="decimal" allowBlank="1" showInputMessage="1" showErrorMessage="1" errorTitle="Invalid Data Type" error="Please enter a number between 0 and 24." sqref="C16:C22 C27:C33 C5:C11 C38:C44 C49:C55" xr:uid="{740FDCCB-828A-4130-88A2-A93C8DC76CE5}">
      <formula1>0</formula1>
      <formula2>24</formula2>
    </dataValidation>
    <dataValidation type="decimal" allowBlank="1" showInputMessage="1" showErrorMessage="1" sqref="AD5" xr:uid="{33AE79B8-D4CC-43A4-8BD6-5D6511747A68}">
      <formula1>0</formula1>
      <formula2>2</formula2>
    </dataValidation>
    <dataValidation type="decimal" allowBlank="1" showInputMessage="1" showErrorMessage="1" sqref="AG10 AB10 AE24" xr:uid="{0C15A2D6-8E58-49B0-9F2B-F84F5924FD31}">
      <formula1>0</formula1>
      <formula2>300</formula2>
    </dataValidation>
    <dataValidation allowBlank="1" showInputMessage="1" sqref="AB7" xr:uid="{38714C48-0402-4ABF-8090-7BE5B5BB4BAA}"/>
  </dataValidations>
  <hyperlinks>
    <hyperlink ref="F60" r:id="rId1" display="http://web.uncg.edu/hrs/PolicyManuals/StaffManual/Section5/" xr:uid="{04FBFC27-9DC6-4013-9EF3-04C17020AC7C}"/>
  </hyperlinks>
  <printOptions horizontalCentered="1" verticalCentered="1"/>
  <pageMargins left="0.7" right="0.7" top="0.75" bottom="0.75" header="0.3" footer="0.3"/>
  <pageSetup scale="54" orientation="landscape" r:id="rId2"/>
  <headerFooter>
    <oddHeader>&amp;CMonthly Time &amp; Leave Record 
For Non-Exempt Employees</oddHeader>
    <oddFooter>&amp;Lv. 1.1
r. 11/18/2025</oddFooter>
  </headerFooter>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7EB11DFA-554D-4B52-9012-4E73445A116D}">
          <x14:formula1>
            <xm:f>Validation!$F$18:$F$21</xm:f>
          </x14:formula1>
          <xm:sqref>H38:H44 H16:H22 H5:H11 H27:H33 H49:H55</xm:sqref>
        </x14:dataValidation>
        <x14:dataValidation type="list" allowBlank="1" showInputMessage="1" showErrorMessage="1" xr:uid="{DEA07DF4-3D21-42D2-A4ED-ED3C9344109B}">
          <x14:formula1>
            <xm:f>Validation!$B$18:$B$29</xm:f>
          </x14:formula1>
          <xm:sqref>R38:R44 R16:R22 R27:R33 R5:R11 R49:R55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A3D60-858D-40B9-BBF0-5EA5F557824D}">
  <sheetPr>
    <tabColor theme="3" tint="0.79998168889431442"/>
  </sheetPr>
  <dimension ref="A2:AP63"/>
  <sheetViews>
    <sheetView showGridLines="0" zoomScale="90" zoomScaleNormal="90" zoomScalePageLayoutView="115" workbookViewId="0">
      <selection activeCell="G31" sqref="G31"/>
    </sheetView>
  </sheetViews>
  <sheetFormatPr defaultColWidth="7.42578125" defaultRowHeight="12.75"/>
  <cols>
    <col min="1" max="2" width="7.42578125" style="2" customWidth="1"/>
    <col min="3" max="3" width="8.140625" style="2" customWidth="1"/>
    <col min="4" max="6" width="8.42578125" style="2" customWidth="1"/>
    <col min="7" max="7" width="7.5703125" style="2" customWidth="1"/>
    <col min="8" max="8" width="8.140625" style="2" customWidth="1"/>
    <col min="9" max="9" width="8.85546875" style="2" customWidth="1"/>
    <col min="10" max="10" width="8.5703125" style="2" customWidth="1"/>
    <col min="11" max="11" width="7.140625" style="2" customWidth="1"/>
    <col min="12" max="12" width="6.5703125" style="2" customWidth="1"/>
    <col min="13" max="13" width="6.140625" style="2" customWidth="1"/>
    <col min="14" max="14" width="6.85546875" style="2" customWidth="1"/>
    <col min="15" max="15" width="5.7109375" style="2" customWidth="1"/>
    <col min="16" max="16" width="6.42578125" style="2" customWidth="1"/>
    <col min="17" max="17" width="6.140625" style="2" bestFit="1" customWidth="1"/>
    <col min="18" max="18" width="8.85546875" style="2" bestFit="1" customWidth="1"/>
    <col min="19" max="19" width="2.5703125" style="2" customWidth="1"/>
    <col min="20" max="20" width="7.85546875" style="2" customWidth="1"/>
    <col min="21" max="21" width="8" style="2" customWidth="1"/>
    <col min="22" max="22" width="7.85546875" style="2" bestFit="1" customWidth="1"/>
    <col min="23" max="24" width="2.140625" style="2" customWidth="1"/>
    <col min="25" max="25" width="7.85546875" style="2" customWidth="1"/>
    <col min="26" max="26" width="7.42578125" style="2" customWidth="1"/>
    <col min="27" max="27" width="3.85546875" style="2" customWidth="1"/>
    <col min="28" max="28" width="17.42578125" style="2" customWidth="1"/>
    <col min="29" max="29" width="2.85546875" style="2" customWidth="1"/>
    <col min="30" max="31" width="7.42578125" style="2" customWidth="1"/>
    <col min="32" max="32" width="10" style="2" customWidth="1"/>
    <col min="33" max="33" width="2.5703125" style="2" customWidth="1"/>
    <col min="34" max="34" width="4.7109375" style="2" hidden="1" customWidth="1"/>
    <col min="35" max="35" width="4" style="2" hidden="1" customWidth="1"/>
    <col min="36" max="36" width="14.28515625" style="2" hidden="1" customWidth="1"/>
    <col min="37" max="37" width="8" style="2" hidden="1" customWidth="1"/>
    <col min="38" max="39" width="8.5703125" style="2" hidden="1" customWidth="1"/>
    <col min="40" max="40" width="7.42578125" style="2" hidden="1" customWidth="1"/>
    <col min="41" max="41" width="3.42578125" style="2" hidden="1" customWidth="1"/>
    <col min="42" max="42" width="7.42578125" style="2" hidden="1" customWidth="1"/>
    <col min="43" max="43" width="7.42578125" style="2" customWidth="1"/>
    <col min="44" max="16384" width="7.42578125" style="2"/>
  </cols>
  <sheetData>
    <row r="2" spans="1:42" ht="13.5" thickBot="1">
      <c r="G2" s="1"/>
      <c r="H2" s="1"/>
      <c r="I2" s="54"/>
      <c r="J2" s="17"/>
      <c r="N2" s="53"/>
      <c r="O2" s="53"/>
      <c r="P2" s="53"/>
      <c r="Q2" s="1"/>
      <c r="S2" s="1"/>
      <c r="Y2" s="325" t="s">
        <v>155</v>
      </c>
      <c r="Z2" s="325"/>
      <c r="AA2" s="325"/>
      <c r="AB2" s="325"/>
      <c r="AC2" s="6"/>
      <c r="AD2" s="325" t="s">
        <v>147</v>
      </c>
      <c r="AE2" s="325"/>
      <c r="AF2" s="325"/>
      <c r="AG2" s="6"/>
      <c r="AH2" s="6"/>
      <c r="AI2" s="31"/>
      <c r="AJ2" s="32"/>
      <c r="AK2" s="33"/>
      <c r="AL2" s="33"/>
      <c r="AM2" s="33"/>
      <c r="AN2" s="34"/>
      <c r="AO2" s="133"/>
    </row>
    <row r="3" spans="1:42" ht="13.5" thickTop="1">
      <c r="A3" s="282" t="s">
        <v>156</v>
      </c>
      <c r="B3" s="282"/>
      <c r="C3" s="283" t="s">
        <v>157</v>
      </c>
      <c r="D3" s="284"/>
      <c r="E3" s="284"/>
      <c r="F3" s="284"/>
      <c r="G3" s="284"/>
      <c r="H3" s="285"/>
      <c r="I3" s="286" t="s">
        <v>158</v>
      </c>
      <c r="J3" s="287"/>
      <c r="K3" s="288" t="s">
        <v>109</v>
      </c>
      <c r="L3" s="289"/>
      <c r="M3" s="289"/>
      <c r="N3" s="289"/>
      <c r="O3" s="289"/>
      <c r="P3" s="289"/>
      <c r="Q3" s="289"/>
      <c r="R3" s="290"/>
      <c r="S3" s="18"/>
      <c r="T3" s="268" t="s">
        <v>98</v>
      </c>
      <c r="U3" s="269"/>
      <c r="V3" s="270"/>
      <c r="Y3" s="321" t="str">
        <f>'Timesheet Setup'!G7</f>
        <v xml:space="preserve">Spiro </v>
      </c>
      <c r="Z3" s="322"/>
      <c r="AA3" s="322"/>
      <c r="AB3" s="323"/>
      <c r="AD3" s="321">
        <f>'Timesheet Setup'!G9</f>
        <v>123456789</v>
      </c>
      <c r="AE3" s="322"/>
      <c r="AF3" s="323"/>
      <c r="AI3" s="31"/>
      <c r="AJ3" s="23" t="s">
        <v>156</v>
      </c>
      <c r="AK3" s="271" t="s">
        <v>159</v>
      </c>
      <c r="AL3" s="291"/>
      <c r="AM3" s="291"/>
      <c r="AN3" s="273"/>
      <c r="AO3" s="133"/>
    </row>
    <row r="4" spans="1:42">
      <c r="A4" s="23" t="s">
        <v>160</v>
      </c>
      <c r="B4" s="24" t="s">
        <v>161</v>
      </c>
      <c r="C4" s="23" t="s">
        <v>162</v>
      </c>
      <c r="D4" s="23" t="s">
        <v>78</v>
      </c>
      <c r="E4" s="23" t="s">
        <v>81</v>
      </c>
      <c r="F4" s="23" t="s">
        <v>84</v>
      </c>
      <c r="G4" s="271" t="s">
        <v>163</v>
      </c>
      <c r="H4" s="272"/>
      <c r="I4" s="93" t="s">
        <v>92</v>
      </c>
      <c r="J4" s="92" t="s">
        <v>95</v>
      </c>
      <c r="K4" s="23" t="s">
        <v>110</v>
      </c>
      <c r="L4" s="130" t="s">
        <v>113</v>
      </c>
      <c r="M4" s="23" t="s">
        <v>116</v>
      </c>
      <c r="N4" s="23" t="s">
        <v>119</v>
      </c>
      <c r="O4" s="23" t="s">
        <v>122</v>
      </c>
      <c r="P4" s="23" t="s">
        <v>125</v>
      </c>
      <c r="Q4" s="271" t="s">
        <v>163</v>
      </c>
      <c r="R4" s="273"/>
      <c r="S4" s="1"/>
      <c r="T4" s="55" t="s">
        <v>102</v>
      </c>
      <c r="U4" s="98" t="s">
        <v>99</v>
      </c>
      <c r="V4" s="132" t="s">
        <v>105</v>
      </c>
      <c r="Y4" s="320" t="s">
        <v>148</v>
      </c>
      <c r="Z4" s="320"/>
      <c r="AA4" s="320"/>
      <c r="AB4" s="320"/>
      <c r="AC4" s="7"/>
      <c r="AD4" s="20" t="s">
        <v>149</v>
      </c>
      <c r="AE4" s="20" t="s">
        <v>78</v>
      </c>
      <c r="AF4" s="20" t="s">
        <v>84</v>
      </c>
      <c r="AI4" s="31"/>
      <c r="AJ4" s="23" t="s">
        <v>160</v>
      </c>
      <c r="AK4" s="23" t="s">
        <v>164</v>
      </c>
      <c r="AL4" s="23" t="s">
        <v>165</v>
      </c>
      <c r="AM4" s="23" t="s">
        <v>102</v>
      </c>
      <c r="AN4" s="23" t="s">
        <v>81</v>
      </c>
      <c r="AO4" s="133"/>
    </row>
    <row r="5" spans="1:42">
      <c r="A5" s="22" t="s">
        <v>166</v>
      </c>
      <c r="B5" s="25">
        <f>IF(WEEKDAY(AB7)=1,AB7,0)</f>
        <v>46026</v>
      </c>
      <c r="C5" s="26"/>
      <c r="D5" s="48"/>
      <c r="E5" s="48"/>
      <c r="F5" s="48"/>
      <c r="G5" s="48"/>
      <c r="H5" s="48"/>
      <c r="I5" s="56"/>
      <c r="J5" s="51"/>
      <c r="K5" s="48"/>
      <c r="L5" s="49"/>
      <c r="M5" s="48"/>
      <c r="N5" s="48"/>
      <c r="O5" s="48"/>
      <c r="P5" s="48"/>
      <c r="Q5" s="48"/>
      <c r="R5" s="50"/>
      <c r="S5" s="3"/>
      <c r="T5" s="56"/>
      <c r="U5" s="99"/>
      <c r="V5" s="97"/>
      <c r="Y5" s="321">
        <f>'Timesheet Setup'!G11</f>
        <v>58401</v>
      </c>
      <c r="Z5" s="322"/>
      <c r="AA5" s="322"/>
      <c r="AB5" s="323"/>
      <c r="AD5" s="82">
        <f>'Timesheet Setup'!G13</f>
        <v>1</v>
      </c>
      <c r="AE5" s="82">
        <f>'Timesheet Setup'!G15</f>
        <v>0</v>
      </c>
      <c r="AF5" s="82">
        <f>'Timesheet Setup'!G17</f>
        <v>0</v>
      </c>
      <c r="AI5" s="35"/>
      <c r="AJ5" s="22" t="s">
        <v>166</v>
      </c>
      <c r="AK5" s="27">
        <f t="shared" ref="AK5:AK11" si="0">I5</f>
        <v>0</v>
      </c>
      <c r="AL5" s="27">
        <f t="shared" ref="AL5:AL11" si="1">K5</f>
        <v>0</v>
      </c>
      <c r="AM5" s="27">
        <f t="shared" ref="AM5:AM11" si="2">IF($U$12&gt;0,T5,0)</f>
        <v>0</v>
      </c>
      <c r="AN5" s="27">
        <f t="shared" ref="AN5:AN11" si="3">IF(E5&gt;8,8,E5)</f>
        <v>0</v>
      </c>
      <c r="AO5" s="133"/>
    </row>
    <row r="6" spans="1:42">
      <c r="A6" s="22" t="s">
        <v>167</v>
      </c>
      <c r="B6" s="25">
        <f>IF(WEEKDAY($AB$7)=2,$AB$7,IF(B5&lt;&gt;0,B5+1,0))</f>
        <v>46027</v>
      </c>
      <c r="C6" s="26"/>
      <c r="D6" s="48"/>
      <c r="E6" s="48"/>
      <c r="F6" s="48"/>
      <c r="G6" s="48"/>
      <c r="H6" s="48"/>
      <c r="I6" s="56"/>
      <c r="J6" s="51"/>
      <c r="K6" s="48"/>
      <c r="L6" s="49"/>
      <c r="M6" s="48"/>
      <c r="N6" s="48"/>
      <c r="O6" s="48"/>
      <c r="P6" s="48"/>
      <c r="Q6" s="48"/>
      <c r="R6" s="50"/>
      <c r="S6" s="3"/>
      <c r="T6" s="56"/>
      <c r="U6" s="99"/>
      <c r="V6" s="97"/>
      <c r="Y6" s="324" t="s">
        <v>168</v>
      </c>
      <c r="Z6" s="324"/>
      <c r="AB6" s="325" t="s">
        <v>169</v>
      </c>
      <c r="AC6" s="325"/>
      <c r="AE6" s="325" t="s">
        <v>170</v>
      </c>
      <c r="AF6" s="325"/>
      <c r="AI6" s="35"/>
      <c r="AJ6" s="22" t="s">
        <v>167</v>
      </c>
      <c r="AK6" s="27">
        <f t="shared" si="0"/>
        <v>0</v>
      </c>
      <c r="AL6" s="27">
        <f t="shared" si="1"/>
        <v>0</v>
      </c>
      <c r="AM6" s="27">
        <f t="shared" si="2"/>
        <v>0</v>
      </c>
      <c r="AN6" s="27">
        <f t="shared" si="3"/>
        <v>0</v>
      </c>
      <c r="AO6" s="133"/>
    </row>
    <row r="7" spans="1:42">
      <c r="A7" s="22" t="s">
        <v>171</v>
      </c>
      <c r="B7" s="25">
        <f>IF(WEEKDAY($AB$7)=3,$AB$7,IF(B6&lt;&gt;0,B6+1,0))</f>
        <v>46028</v>
      </c>
      <c r="C7" s="26"/>
      <c r="D7" s="48"/>
      <c r="E7" s="48"/>
      <c r="F7" s="48"/>
      <c r="G7" s="48"/>
      <c r="H7" s="48"/>
      <c r="I7" s="56"/>
      <c r="J7" s="51"/>
      <c r="K7" s="48"/>
      <c r="L7" s="49"/>
      <c r="M7" s="48"/>
      <c r="N7" s="48"/>
      <c r="O7" s="48"/>
      <c r="P7" s="48"/>
      <c r="Q7" s="48"/>
      <c r="R7" s="50"/>
      <c r="S7" s="3"/>
      <c r="T7" s="56"/>
      <c r="U7" s="99"/>
      <c r="V7" s="97"/>
      <c r="Y7" s="326" t="s">
        <v>247</v>
      </c>
      <c r="Z7" s="327"/>
      <c r="AB7" s="328">
        <f>VLOOKUP(Y7,Validation!B4:F15,2,FALSE)</f>
        <v>46026</v>
      </c>
      <c r="AC7" s="329"/>
      <c r="AE7" s="328">
        <f>VLOOKUP(Y7,Validation!B4:F15,4,FALSE)</f>
        <v>46053</v>
      </c>
      <c r="AF7" s="329"/>
      <c r="AI7" s="35"/>
      <c r="AJ7" s="22" t="s">
        <v>171</v>
      </c>
      <c r="AK7" s="27">
        <f t="shared" si="0"/>
        <v>0</v>
      </c>
      <c r="AL7" s="27">
        <f t="shared" si="1"/>
        <v>0</v>
      </c>
      <c r="AM7" s="27">
        <f t="shared" si="2"/>
        <v>0</v>
      </c>
      <c r="AN7" s="27">
        <f t="shared" si="3"/>
        <v>0</v>
      </c>
      <c r="AO7" s="133"/>
    </row>
    <row r="8" spans="1:42" ht="13.5" thickBot="1">
      <c r="A8" s="22" t="s">
        <v>172</v>
      </c>
      <c r="B8" s="25">
        <f>IF(WEEKDAY($AB$7)=4,$AB$7,IF(B7&lt;&gt;0,B7+1,0))</f>
        <v>46029</v>
      </c>
      <c r="C8" s="26"/>
      <c r="D8" s="48"/>
      <c r="E8" s="48"/>
      <c r="F8" s="48"/>
      <c r="G8" s="48"/>
      <c r="H8" s="48"/>
      <c r="I8" s="56"/>
      <c r="J8" s="51"/>
      <c r="K8" s="48"/>
      <c r="L8" s="49"/>
      <c r="M8" s="48"/>
      <c r="N8" s="48"/>
      <c r="O8" s="48"/>
      <c r="P8" s="48"/>
      <c r="Q8" s="48"/>
      <c r="R8" s="50"/>
      <c r="S8" s="3"/>
      <c r="T8" s="56"/>
      <c r="U8" s="99"/>
      <c r="V8" s="97"/>
      <c r="AI8" s="36"/>
      <c r="AJ8" s="22" t="s">
        <v>172</v>
      </c>
      <c r="AK8" s="27">
        <f t="shared" si="0"/>
        <v>0</v>
      </c>
      <c r="AL8" s="27">
        <f t="shared" si="1"/>
        <v>0</v>
      </c>
      <c r="AM8" s="27">
        <f t="shared" si="2"/>
        <v>0</v>
      </c>
      <c r="AN8" s="27">
        <f t="shared" si="3"/>
        <v>0</v>
      </c>
      <c r="AO8" s="133"/>
    </row>
    <row r="9" spans="1:42" ht="13.5" thickTop="1">
      <c r="A9" s="22" t="s">
        <v>173</v>
      </c>
      <c r="B9" s="25">
        <f>IF(WEEKDAY($AB$7)=5,$AB$7,IF(B8&lt;&gt;0,B8+1,0))</f>
        <v>46030</v>
      </c>
      <c r="C9" s="26"/>
      <c r="D9" s="48"/>
      <c r="E9" s="48"/>
      <c r="F9" s="48"/>
      <c r="G9" s="48"/>
      <c r="H9" s="48"/>
      <c r="I9" s="56"/>
      <c r="J9" s="51"/>
      <c r="K9" s="48"/>
      <c r="L9" s="49"/>
      <c r="M9" s="48"/>
      <c r="N9" s="48"/>
      <c r="O9" s="48"/>
      <c r="P9" s="48"/>
      <c r="Q9" s="48"/>
      <c r="R9" s="50"/>
      <c r="S9" s="3"/>
      <c r="T9" s="56"/>
      <c r="U9" s="99"/>
      <c r="V9" s="97"/>
      <c r="X9" s="1"/>
      <c r="Y9" s="314" t="s">
        <v>174</v>
      </c>
      <c r="Z9" s="315"/>
      <c r="AA9" s="315"/>
      <c r="AB9" s="316"/>
      <c r="AC9" s="85"/>
      <c r="AD9" s="317" t="s">
        <v>98</v>
      </c>
      <c r="AE9" s="318"/>
      <c r="AF9" s="319"/>
      <c r="AG9" s="4"/>
      <c r="AI9" s="35"/>
      <c r="AJ9" s="22" t="s">
        <v>173</v>
      </c>
      <c r="AK9" s="27">
        <f t="shared" si="0"/>
        <v>0</v>
      </c>
      <c r="AL9" s="27">
        <f t="shared" si="1"/>
        <v>0</v>
      </c>
      <c r="AM9" s="27">
        <f t="shared" si="2"/>
        <v>0</v>
      </c>
      <c r="AN9" s="27">
        <f t="shared" si="3"/>
        <v>0</v>
      </c>
      <c r="AO9" s="133"/>
    </row>
    <row r="10" spans="1:42">
      <c r="A10" s="22" t="s">
        <v>175</v>
      </c>
      <c r="B10" s="25">
        <f>IF(WEEKDAY($AB$7)=6,$AB$7,IF(B9&lt;&gt;0,B9+1,0))</f>
        <v>46031</v>
      </c>
      <c r="C10" s="26"/>
      <c r="D10" s="48"/>
      <c r="E10" s="48"/>
      <c r="F10" s="48"/>
      <c r="G10" s="48"/>
      <c r="H10" s="48"/>
      <c r="I10" s="56"/>
      <c r="J10" s="51"/>
      <c r="K10" s="48"/>
      <c r="L10" s="49"/>
      <c r="M10" s="48"/>
      <c r="N10" s="48"/>
      <c r="O10" s="48"/>
      <c r="P10" s="48"/>
      <c r="Q10" s="48"/>
      <c r="R10" s="50"/>
      <c r="S10" s="3"/>
      <c r="T10" s="56"/>
      <c r="U10" s="99"/>
      <c r="V10" s="97"/>
      <c r="X10" s="18"/>
      <c r="Y10" s="312" t="s">
        <v>176</v>
      </c>
      <c r="Z10" s="313"/>
      <c r="AA10" s="313"/>
      <c r="AB10" s="45">
        <f>January!AB14</f>
        <v>0</v>
      </c>
      <c r="AC10" s="86"/>
      <c r="AD10" s="312" t="s">
        <v>177</v>
      </c>
      <c r="AE10" s="313"/>
      <c r="AF10" s="45">
        <f>January!AF14</f>
        <v>0</v>
      </c>
      <c r="AG10" s="4"/>
      <c r="AI10" s="37"/>
      <c r="AJ10" s="22" t="s">
        <v>175</v>
      </c>
      <c r="AK10" s="27">
        <f t="shared" si="0"/>
        <v>0</v>
      </c>
      <c r="AL10" s="27">
        <f t="shared" si="1"/>
        <v>0</v>
      </c>
      <c r="AM10" s="27">
        <f t="shared" si="2"/>
        <v>0</v>
      </c>
      <c r="AN10" s="27">
        <f t="shared" si="3"/>
        <v>0</v>
      </c>
      <c r="AO10" s="133"/>
    </row>
    <row r="11" spans="1:42">
      <c r="A11" s="22" t="s">
        <v>178</v>
      </c>
      <c r="B11" s="25">
        <f>IF(WEEKDAY($AB$7)=7,$AB$7,IF(B10&lt;&gt;0,B10+1,0))</f>
        <v>46032</v>
      </c>
      <c r="C11" s="26"/>
      <c r="D11" s="48"/>
      <c r="E11" s="48"/>
      <c r="F11" s="48"/>
      <c r="G11" s="48"/>
      <c r="H11" s="48"/>
      <c r="I11" s="56"/>
      <c r="J11" s="51"/>
      <c r="K11" s="48"/>
      <c r="L11" s="49"/>
      <c r="M11" s="48"/>
      <c r="N11" s="48"/>
      <c r="O11" s="48"/>
      <c r="P11" s="48"/>
      <c r="Q11" s="48"/>
      <c r="R11" s="50"/>
      <c r="S11" s="3"/>
      <c r="T11" s="56"/>
      <c r="U11" s="99"/>
      <c r="V11" s="97"/>
      <c r="X11" s="1"/>
      <c r="Y11" s="308" t="s">
        <v>179</v>
      </c>
      <c r="Z11" s="309"/>
      <c r="AA11" s="309"/>
      <c r="AB11" s="45">
        <f>AE22</f>
        <v>0</v>
      </c>
      <c r="AC11" s="87"/>
      <c r="AD11" s="308" t="s">
        <v>180</v>
      </c>
      <c r="AE11" s="309"/>
      <c r="AF11" s="84">
        <f>AE38</f>
        <v>0</v>
      </c>
      <c r="AG11" s="4"/>
      <c r="AI11" s="35"/>
      <c r="AJ11" s="22" t="s">
        <v>178</v>
      </c>
      <c r="AK11" s="27">
        <f t="shared" si="0"/>
        <v>0</v>
      </c>
      <c r="AL11" s="27">
        <f t="shared" si="1"/>
        <v>0</v>
      </c>
      <c r="AM11" s="27">
        <f t="shared" si="2"/>
        <v>0</v>
      </c>
      <c r="AN11" s="27">
        <f t="shared" si="3"/>
        <v>0</v>
      </c>
      <c r="AO11" s="133"/>
      <c r="AP11" s="1"/>
    </row>
    <row r="12" spans="1:42">
      <c r="A12" s="131" t="s">
        <v>181</v>
      </c>
      <c r="B12" s="28"/>
      <c r="C12" s="29">
        <f t="shared" ref="C12:Q12" si="4">SUMIF($B5:$B11,"&lt;&gt;0",C5:C11)</f>
        <v>0</v>
      </c>
      <c r="D12" s="29">
        <f t="shared" si="4"/>
        <v>0</v>
      </c>
      <c r="E12" s="29">
        <f t="shared" si="4"/>
        <v>0</v>
      </c>
      <c r="F12" s="29">
        <f t="shared" si="4"/>
        <v>0</v>
      </c>
      <c r="G12" s="29"/>
      <c r="H12" s="29"/>
      <c r="I12" s="47">
        <f>SUMIF($B5:$B11,"&lt;&gt;0",I5:I11)</f>
        <v>0</v>
      </c>
      <c r="J12" s="47">
        <f t="shared" si="4"/>
        <v>0</v>
      </c>
      <c r="K12" s="29">
        <f t="shared" si="4"/>
        <v>0</v>
      </c>
      <c r="L12" s="46">
        <f t="shared" si="4"/>
        <v>0</v>
      </c>
      <c r="M12" s="29">
        <f t="shared" si="4"/>
        <v>0</v>
      </c>
      <c r="N12" s="29">
        <f t="shared" si="4"/>
        <v>0</v>
      </c>
      <c r="O12" s="29">
        <f t="shared" si="4"/>
        <v>0</v>
      </c>
      <c r="P12" s="29">
        <f t="shared" si="4"/>
        <v>0</v>
      </c>
      <c r="Q12" s="29">
        <f t="shared" si="4"/>
        <v>0</v>
      </c>
      <c r="R12" s="29"/>
      <c r="S12" s="3"/>
      <c r="T12" s="57">
        <f>SUMIF($B5:$B11,"&lt;&gt;0",T5:T11)</f>
        <v>0</v>
      </c>
      <c r="U12" s="100">
        <f>SUMIF($B5:$B11,"&lt;&gt;0",U5:U11)</f>
        <v>0</v>
      </c>
      <c r="V12" s="100">
        <f>SUMIF($B5:$B11,"&lt;&gt;0",V5:V11)</f>
        <v>0</v>
      </c>
      <c r="W12" s="1"/>
      <c r="X12" s="3"/>
      <c r="Y12" s="308" t="s">
        <v>182</v>
      </c>
      <c r="Z12" s="309"/>
      <c r="AA12" s="309"/>
      <c r="AB12" s="45">
        <f>AE21</f>
        <v>0</v>
      </c>
      <c r="AC12" s="85"/>
      <c r="AD12" s="308" t="s">
        <v>183</v>
      </c>
      <c r="AE12" s="309"/>
      <c r="AF12" s="84">
        <f>AE39</f>
        <v>0</v>
      </c>
      <c r="AH12" s="4"/>
      <c r="AI12" s="35"/>
      <c r="AJ12" s="22" t="s">
        <v>181</v>
      </c>
      <c r="AK12" s="94">
        <f>SUM(AK5:AK11)</f>
        <v>0</v>
      </c>
      <c r="AL12" s="94">
        <f t="shared" ref="AL12:AN12" si="5">SUM(AL5:AL11)</f>
        <v>0</v>
      </c>
      <c r="AM12" s="94">
        <f t="shared" si="5"/>
        <v>0</v>
      </c>
      <c r="AN12" s="94">
        <f t="shared" si="5"/>
        <v>0</v>
      </c>
      <c r="AO12" s="133"/>
    </row>
    <row r="13" spans="1:42" ht="13.5" thickBot="1">
      <c r="S13" s="3"/>
      <c r="T13" s="18"/>
      <c r="U13" s="18"/>
      <c r="V13" s="18"/>
      <c r="W13" s="18"/>
      <c r="Y13" s="308" t="s">
        <v>184</v>
      </c>
      <c r="Z13" s="309"/>
      <c r="AA13" s="309"/>
      <c r="AB13" s="84">
        <f>AE23</f>
        <v>0</v>
      </c>
      <c r="AC13" s="87"/>
      <c r="AD13" s="310" t="s">
        <v>105</v>
      </c>
      <c r="AE13" s="311"/>
      <c r="AF13" s="84">
        <f>AF47</f>
        <v>0</v>
      </c>
      <c r="AH13" s="4"/>
      <c r="AI13" s="35"/>
      <c r="AJ13" s="34"/>
      <c r="AK13" s="38"/>
      <c r="AL13" s="38"/>
      <c r="AM13" s="38"/>
      <c r="AN13" s="34"/>
      <c r="AO13" s="133"/>
    </row>
    <row r="14" spans="1:42" ht="14.25" thickTop="1" thickBot="1">
      <c r="A14" s="282" t="s">
        <v>185</v>
      </c>
      <c r="B14" s="282"/>
      <c r="C14" s="283" t="s">
        <v>157</v>
      </c>
      <c r="D14" s="284"/>
      <c r="E14" s="284"/>
      <c r="F14" s="284"/>
      <c r="G14" s="284"/>
      <c r="H14" s="285"/>
      <c r="I14" s="286" t="s">
        <v>158</v>
      </c>
      <c r="J14" s="287"/>
      <c r="K14" s="288" t="s">
        <v>109</v>
      </c>
      <c r="L14" s="289"/>
      <c r="M14" s="289"/>
      <c r="N14" s="289"/>
      <c r="O14" s="289"/>
      <c r="P14" s="289"/>
      <c r="Q14" s="289"/>
      <c r="R14" s="290"/>
      <c r="S14" s="1"/>
      <c r="T14" s="268" t="s">
        <v>98</v>
      </c>
      <c r="U14" s="269"/>
      <c r="V14" s="270"/>
      <c r="W14" s="1"/>
      <c r="X14" s="3"/>
      <c r="Y14" s="304" t="s">
        <v>186</v>
      </c>
      <c r="Z14" s="305"/>
      <c r="AA14" s="305"/>
      <c r="AB14" s="177">
        <f>SUM(AB10+AB11+AB12-AB13)</f>
        <v>0</v>
      </c>
      <c r="AC14" s="87"/>
      <c r="AD14" s="306" t="s">
        <v>187</v>
      </c>
      <c r="AE14" s="307"/>
      <c r="AF14" s="89">
        <f>(AF10+AF11)-(AF12+AF13)</f>
        <v>0</v>
      </c>
      <c r="AH14" s="4"/>
      <c r="AI14" s="35"/>
      <c r="AJ14" s="34"/>
      <c r="AK14" s="38"/>
      <c r="AL14" s="38"/>
      <c r="AM14" s="38"/>
      <c r="AN14" s="34"/>
      <c r="AO14" s="133"/>
    </row>
    <row r="15" spans="1:42" ht="14.25" thickTop="1" thickBot="1">
      <c r="A15" s="23" t="s">
        <v>160</v>
      </c>
      <c r="B15" s="24" t="s">
        <v>161</v>
      </c>
      <c r="C15" s="23" t="s">
        <v>162</v>
      </c>
      <c r="D15" s="23" t="s">
        <v>78</v>
      </c>
      <c r="E15" s="23" t="s">
        <v>81</v>
      </c>
      <c r="F15" s="23" t="s">
        <v>84</v>
      </c>
      <c r="G15" s="271" t="s">
        <v>163</v>
      </c>
      <c r="H15" s="272"/>
      <c r="I15" s="93" t="s">
        <v>92</v>
      </c>
      <c r="J15" s="92" t="s">
        <v>95</v>
      </c>
      <c r="K15" s="23" t="s">
        <v>110</v>
      </c>
      <c r="L15" s="130" t="s">
        <v>113</v>
      </c>
      <c r="M15" s="23" t="s">
        <v>116</v>
      </c>
      <c r="N15" s="23" t="s">
        <v>119</v>
      </c>
      <c r="O15" s="23" t="s">
        <v>122</v>
      </c>
      <c r="P15" s="23" t="s">
        <v>125</v>
      </c>
      <c r="Q15" s="271" t="s">
        <v>163</v>
      </c>
      <c r="R15" s="273"/>
      <c r="S15" s="1"/>
      <c r="T15" s="55" t="s">
        <v>102</v>
      </c>
      <c r="U15" s="98" t="s">
        <v>99</v>
      </c>
      <c r="V15" s="132" t="s">
        <v>105</v>
      </c>
      <c r="W15" s="3"/>
      <c r="X15" s="3"/>
      <c r="AG15" s="19"/>
      <c r="AI15" s="35"/>
      <c r="AJ15" s="23" t="s">
        <v>185</v>
      </c>
      <c r="AK15" s="271" t="s">
        <v>159</v>
      </c>
      <c r="AL15" s="291"/>
      <c r="AM15" s="291"/>
      <c r="AN15" s="273"/>
      <c r="AO15" s="133"/>
    </row>
    <row r="16" spans="1:42" ht="15.75" thickTop="1">
      <c r="A16" s="22" t="s">
        <v>166</v>
      </c>
      <c r="B16" s="25">
        <f>IF(B11&lt;&gt;0,IF(SUM(B11+1)&gt;$AE$7,0, SUM(B11+1)),0)</f>
        <v>46033</v>
      </c>
      <c r="C16" s="26"/>
      <c r="D16" s="48"/>
      <c r="E16" s="48"/>
      <c r="F16" s="48"/>
      <c r="G16" s="48"/>
      <c r="H16" s="48"/>
      <c r="I16" s="91"/>
      <c r="J16" s="51"/>
      <c r="K16" s="48"/>
      <c r="L16" s="48"/>
      <c r="M16" s="48"/>
      <c r="N16" s="48"/>
      <c r="O16" s="48"/>
      <c r="P16" s="48"/>
      <c r="Q16" s="48"/>
      <c r="R16" s="50"/>
      <c r="T16" s="56"/>
      <c r="U16" s="99"/>
      <c r="V16" s="97"/>
      <c r="X16" s="3"/>
      <c r="Y16" s="301" t="s">
        <v>188</v>
      </c>
      <c r="Z16" s="302"/>
      <c r="AA16" s="302"/>
      <c r="AB16" s="302"/>
      <c r="AC16" s="302"/>
      <c r="AD16" s="302"/>
      <c r="AE16" s="302"/>
      <c r="AF16" s="303"/>
      <c r="AI16" s="35"/>
      <c r="AJ16" s="23" t="s">
        <v>160</v>
      </c>
      <c r="AK16" s="23" t="s">
        <v>164</v>
      </c>
      <c r="AL16" s="23" t="s">
        <v>165</v>
      </c>
      <c r="AM16" s="23" t="s">
        <v>102</v>
      </c>
      <c r="AN16" s="23" t="s">
        <v>81</v>
      </c>
      <c r="AO16" s="133"/>
    </row>
    <row r="17" spans="1:41" ht="15" thickBot="1">
      <c r="A17" s="22" t="s">
        <v>167</v>
      </c>
      <c r="B17" s="25">
        <f t="shared" ref="B17:B22" si="6">IF(B16&lt;&gt;0,IF(SUM(B16+1)&gt;$AE$7,0, SUM(B16+1)),0)</f>
        <v>46034</v>
      </c>
      <c r="C17" s="26"/>
      <c r="D17" s="48"/>
      <c r="E17" s="48"/>
      <c r="F17" s="48"/>
      <c r="G17" s="48"/>
      <c r="H17" s="48"/>
      <c r="I17" s="91"/>
      <c r="J17" s="51"/>
      <c r="K17" s="48"/>
      <c r="L17" s="48"/>
      <c r="M17" s="48"/>
      <c r="N17" s="48"/>
      <c r="O17" s="48"/>
      <c r="P17" s="48"/>
      <c r="Q17" s="48"/>
      <c r="R17" s="50"/>
      <c r="T17" s="56"/>
      <c r="U17" s="99"/>
      <c r="V17" s="97"/>
      <c r="W17" s="3"/>
      <c r="X17" s="3"/>
      <c r="Y17" s="135" t="s">
        <v>189</v>
      </c>
      <c r="Z17" s="136" t="s">
        <v>190</v>
      </c>
      <c r="AA17" s="77"/>
      <c r="AB17" s="77"/>
      <c r="AC17" s="137"/>
      <c r="AD17" s="138" t="s">
        <v>191</v>
      </c>
      <c r="AE17" s="139" t="s">
        <v>192</v>
      </c>
      <c r="AF17" s="140" t="s">
        <v>193</v>
      </c>
      <c r="AG17" s="1"/>
      <c r="AI17" s="35"/>
      <c r="AJ17" s="22" t="s">
        <v>166</v>
      </c>
      <c r="AK17" s="27">
        <f t="shared" ref="AK17:AK23" si="7">I16</f>
        <v>0</v>
      </c>
      <c r="AL17" s="27">
        <f t="shared" ref="AL17:AL23" si="8">K16</f>
        <v>0</v>
      </c>
      <c r="AM17" s="27">
        <f t="shared" ref="AM17:AM23" si="9">IF($U$12&gt;0,T16,0)</f>
        <v>0</v>
      </c>
      <c r="AN17" s="27">
        <f t="shared" ref="AN17:AN23" si="10">IF(E16&gt;8,8,E16)</f>
        <v>0</v>
      </c>
      <c r="AO17" s="133"/>
    </row>
    <row r="18" spans="1:41" ht="15.75" thickTop="1">
      <c r="A18" s="22" t="s">
        <v>171</v>
      </c>
      <c r="B18" s="25">
        <f t="shared" si="6"/>
        <v>46035</v>
      </c>
      <c r="C18" s="26"/>
      <c r="D18" s="48"/>
      <c r="E18" s="48"/>
      <c r="F18" s="48"/>
      <c r="G18" s="48"/>
      <c r="H18" s="48"/>
      <c r="I18" s="91"/>
      <c r="J18" s="51"/>
      <c r="K18" s="48"/>
      <c r="L18" s="48"/>
      <c r="M18" s="48"/>
      <c r="N18" s="48"/>
      <c r="O18" s="48"/>
      <c r="P18" s="48"/>
      <c r="Q18" s="48"/>
      <c r="R18" s="50"/>
      <c r="T18" s="56"/>
      <c r="U18" s="99"/>
      <c r="V18" s="97"/>
      <c r="W18" s="3"/>
      <c r="X18" s="3"/>
      <c r="Y18" s="141" t="s">
        <v>194</v>
      </c>
      <c r="Z18" s="278" t="s">
        <v>195</v>
      </c>
      <c r="AA18" s="279"/>
      <c r="AB18" s="279"/>
      <c r="AC18" s="280"/>
      <c r="AD18" s="142" t="s">
        <v>78</v>
      </c>
      <c r="AE18" s="143">
        <f>IF($AE$5=10,D$12+D$23+D$34+D$45+D$56,0)</f>
        <v>0</v>
      </c>
      <c r="AF18" s="144">
        <f>AE18</f>
        <v>0</v>
      </c>
      <c r="AH18" s="19"/>
      <c r="AI18" s="35"/>
      <c r="AJ18" s="22" t="s">
        <v>167</v>
      </c>
      <c r="AK18" s="27">
        <f t="shared" si="7"/>
        <v>0</v>
      </c>
      <c r="AL18" s="27">
        <f t="shared" si="8"/>
        <v>0</v>
      </c>
      <c r="AM18" s="27">
        <f t="shared" si="9"/>
        <v>0</v>
      </c>
      <c r="AN18" s="27">
        <f t="shared" si="10"/>
        <v>0</v>
      </c>
      <c r="AO18" s="133"/>
    </row>
    <row r="19" spans="1:41" ht="15">
      <c r="A19" s="22" t="s">
        <v>172</v>
      </c>
      <c r="B19" s="25">
        <f t="shared" si="6"/>
        <v>46036</v>
      </c>
      <c r="C19" s="26"/>
      <c r="D19" s="48"/>
      <c r="E19" s="48"/>
      <c r="F19" s="48"/>
      <c r="G19" s="48"/>
      <c r="H19" s="48"/>
      <c r="I19" s="91"/>
      <c r="J19" s="51"/>
      <c r="K19" s="48"/>
      <c r="L19" s="48"/>
      <c r="M19" s="48"/>
      <c r="N19" s="48"/>
      <c r="O19" s="48"/>
      <c r="P19" s="48"/>
      <c r="Q19" s="48"/>
      <c r="R19" s="50"/>
      <c r="T19" s="56"/>
      <c r="U19" s="99"/>
      <c r="V19" s="97"/>
      <c r="W19" s="3"/>
      <c r="X19" s="3"/>
      <c r="Y19" s="145" t="s">
        <v>196</v>
      </c>
      <c r="Z19" s="292" t="s">
        <v>197</v>
      </c>
      <c r="AA19" s="293"/>
      <c r="AB19" s="293"/>
      <c r="AC19" s="294"/>
      <c r="AD19" s="146" t="s">
        <v>78</v>
      </c>
      <c r="AE19" s="147">
        <f>IF($AE$5=15,D$12+D$23+D$34+D$45+D$56,0)</f>
        <v>0</v>
      </c>
      <c r="AF19" s="148">
        <f>AE19</f>
        <v>0</v>
      </c>
      <c r="AI19" s="35"/>
      <c r="AJ19" s="22" t="s">
        <v>171</v>
      </c>
      <c r="AK19" s="27">
        <f t="shared" si="7"/>
        <v>0</v>
      </c>
      <c r="AL19" s="27">
        <f t="shared" si="8"/>
        <v>0</v>
      </c>
      <c r="AM19" s="27">
        <f t="shared" si="9"/>
        <v>0</v>
      </c>
      <c r="AN19" s="27">
        <f t="shared" si="10"/>
        <v>0</v>
      </c>
      <c r="AO19" s="133"/>
    </row>
    <row r="20" spans="1:41" ht="15.75" thickBot="1">
      <c r="A20" s="22" t="s">
        <v>173</v>
      </c>
      <c r="B20" s="25">
        <f t="shared" si="6"/>
        <v>46037</v>
      </c>
      <c r="C20" s="26"/>
      <c r="D20" s="48"/>
      <c r="E20" s="48"/>
      <c r="F20" s="48"/>
      <c r="G20" s="48"/>
      <c r="H20" s="48"/>
      <c r="I20" s="91"/>
      <c r="J20" s="51"/>
      <c r="K20" s="48"/>
      <c r="L20" s="48"/>
      <c r="M20" s="48"/>
      <c r="N20" s="48"/>
      <c r="O20" s="48"/>
      <c r="P20" s="48"/>
      <c r="Q20" s="48"/>
      <c r="R20" s="50"/>
      <c r="T20" s="56"/>
      <c r="U20" s="99"/>
      <c r="V20" s="97"/>
      <c r="W20" s="3"/>
      <c r="X20" s="3"/>
      <c r="Y20" s="149" t="s">
        <v>198</v>
      </c>
      <c r="Z20" s="260" t="s">
        <v>199</v>
      </c>
      <c r="AA20" s="261"/>
      <c r="AB20" s="261"/>
      <c r="AC20" s="262"/>
      <c r="AD20" s="150" t="s">
        <v>78</v>
      </c>
      <c r="AE20" s="151">
        <f>IF($AE$5=25,D$12+D$23+D$34+D$45+D$56,0)</f>
        <v>0</v>
      </c>
      <c r="AF20" s="152">
        <f>AE20</f>
        <v>0</v>
      </c>
      <c r="AH20" s="1"/>
      <c r="AI20" s="35"/>
      <c r="AJ20" s="22" t="s">
        <v>172</v>
      </c>
      <c r="AK20" s="27">
        <f t="shared" si="7"/>
        <v>0</v>
      </c>
      <c r="AL20" s="27">
        <f t="shared" si="8"/>
        <v>0</v>
      </c>
      <c r="AM20" s="27">
        <f t="shared" si="9"/>
        <v>0</v>
      </c>
      <c r="AN20" s="27">
        <f t="shared" si="10"/>
        <v>0</v>
      </c>
      <c r="AO20" s="133"/>
    </row>
    <row r="21" spans="1:41" ht="15.75" thickTop="1">
      <c r="A21" s="22" t="s">
        <v>175</v>
      </c>
      <c r="B21" s="25">
        <f t="shared" si="6"/>
        <v>46038</v>
      </c>
      <c r="C21" s="26"/>
      <c r="D21" s="48"/>
      <c r="E21" s="48"/>
      <c r="F21" s="48"/>
      <c r="G21" s="48"/>
      <c r="H21" s="48"/>
      <c r="I21" s="91"/>
      <c r="J21" s="51"/>
      <c r="K21" s="48"/>
      <c r="L21" s="48"/>
      <c r="M21" s="48"/>
      <c r="N21" s="48"/>
      <c r="O21" s="48"/>
      <c r="P21" s="48"/>
      <c r="Q21" s="48"/>
      <c r="R21" s="50"/>
      <c r="T21" s="56"/>
      <c r="U21" s="99"/>
      <c r="V21" s="97"/>
      <c r="W21" s="3"/>
      <c r="X21" s="3"/>
      <c r="Y21" s="184" t="s">
        <v>200</v>
      </c>
      <c r="Z21" s="278" t="s">
        <v>201</v>
      </c>
      <c r="AA21" s="279"/>
      <c r="AB21" s="279"/>
      <c r="AC21" s="280"/>
      <c r="AD21" s="142" t="s">
        <v>92</v>
      </c>
      <c r="AE21" s="143">
        <f>IF(SUM(C12+D12+E12)&lt;=40,AK12+AN12,AN12)+
IF(SUM(C23+D23+E23)&lt;=40,AK24+AN24,AN24)+
IF(SUM(C34+D34+E34)&lt;=40,AK36+AN36,AN36)+
IF(SUM(C45+D45+E45)&lt;=40,AK48+AN48,AN48)+
IF(SUM(C56+D56+E56)&lt;=40,AK60+AN60,AN60)</f>
        <v>0</v>
      </c>
      <c r="AF21" s="144">
        <f>AE21</f>
        <v>0</v>
      </c>
      <c r="AI21" s="35"/>
      <c r="AJ21" s="22" t="s">
        <v>173</v>
      </c>
      <c r="AK21" s="27">
        <f t="shared" si="7"/>
        <v>0</v>
      </c>
      <c r="AL21" s="27">
        <f t="shared" si="8"/>
        <v>0</v>
      </c>
      <c r="AM21" s="27">
        <f t="shared" si="9"/>
        <v>0</v>
      </c>
      <c r="AN21" s="27">
        <f t="shared" si="10"/>
        <v>0</v>
      </c>
      <c r="AO21" s="133"/>
    </row>
    <row r="22" spans="1:41" ht="15">
      <c r="A22" s="22" t="s">
        <v>178</v>
      </c>
      <c r="B22" s="25">
        <f t="shared" si="6"/>
        <v>46039</v>
      </c>
      <c r="C22" s="26"/>
      <c r="D22" s="48"/>
      <c r="E22" s="48"/>
      <c r="F22" s="48"/>
      <c r="G22" s="48"/>
      <c r="H22" s="48"/>
      <c r="I22" s="91"/>
      <c r="J22" s="51"/>
      <c r="K22" s="48"/>
      <c r="L22" s="48"/>
      <c r="M22" s="48"/>
      <c r="N22" s="48"/>
      <c r="O22" s="48"/>
      <c r="P22" s="48"/>
      <c r="Q22" s="48"/>
      <c r="R22" s="50"/>
      <c r="T22" s="56"/>
      <c r="U22" s="99"/>
      <c r="V22" s="97"/>
      <c r="W22" s="3"/>
      <c r="X22" s="1"/>
      <c r="Y22" s="187">
        <v>69</v>
      </c>
      <c r="Z22" s="292" t="s">
        <v>202</v>
      </c>
      <c r="AA22" s="293"/>
      <c r="AB22" s="293"/>
      <c r="AC22" s="294"/>
      <c r="AD22" s="146" t="s">
        <v>92</v>
      </c>
      <c r="AE22" s="147">
        <f>IF($C$12+$D$12+$E$12&gt;40,(AK12)*1.5,0)+
IF($C$23+$D$23+$E$23&gt;40,(AK24)*1.5,0)+
IF($C$34+$D$34+$E$34&gt;40,(AK36)*1.5,0)+
IF($C$45+$D$45+$E$45&gt;40,(AK48)*1.5,0)+
IF($C$56+$D$56+$E$56&gt;40,(AK60)*1.5,0)</f>
        <v>0</v>
      </c>
      <c r="AF22" s="148">
        <f>IF(AE22&gt;0,AE22/1.5,0)</f>
        <v>0</v>
      </c>
      <c r="AI22" s="35"/>
      <c r="AJ22" s="22" t="s">
        <v>175</v>
      </c>
      <c r="AK22" s="27">
        <f t="shared" si="7"/>
        <v>0</v>
      </c>
      <c r="AL22" s="27">
        <f t="shared" si="8"/>
        <v>0</v>
      </c>
      <c r="AM22" s="27">
        <f t="shared" si="9"/>
        <v>0</v>
      </c>
      <c r="AN22" s="27">
        <f t="shared" si="10"/>
        <v>0</v>
      </c>
      <c r="AO22" s="133"/>
    </row>
    <row r="23" spans="1:41" ht="15">
      <c r="A23" s="30" t="s">
        <v>181</v>
      </c>
      <c r="B23" s="21"/>
      <c r="C23" s="29">
        <f>SUMIF($B16:$B22,"&lt;&gt;0",C16:C22)</f>
        <v>0</v>
      </c>
      <c r="D23" s="29">
        <f t="shared" ref="D23:Q23" si="11">SUMIF($B16:$B22,"&lt;&gt;0",D16:D22)</f>
        <v>0</v>
      </c>
      <c r="E23" s="29">
        <f t="shared" si="11"/>
        <v>0</v>
      </c>
      <c r="F23" s="29">
        <f t="shared" si="11"/>
        <v>0</v>
      </c>
      <c r="G23" s="29"/>
      <c r="H23" s="29"/>
      <c r="I23" s="47">
        <f t="shared" si="11"/>
        <v>0</v>
      </c>
      <c r="J23" s="47">
        <f t="shared" si="11"/>
        <v>0</v>
      </c>
      <c r="K23" s="29">
        <f t="shared" si="11"/>
        <v>0</v>
      </c>
      <c r="L23" s="29">
        <f t="shared" si="11"/>
        <v>0</v>
      </c>
      <c r="M23" s="29">
        <f t="shared" si="11"/>
        <v>0</v>
      </c>
      <c r="N23" s="29">
        <f t="shared" si="11"/>
        <v>0</v>
      </c>
      <c r="O23" s="29">
        <f t="shared" si="11"/>
        <v>0</v>
      </c>
      <c r="P23" s="29">
        <f t="shared" si="11"/>
        <v>0</v>
      </c>
      <c r="Q23" s="29">
        <f t="shared" si="11"/>
        <v>0</v>
      </c>
      <c r="R23" s="29"/>
      <c r="T23" s="57">
        <f>SUMIF($B16:$B22,"&lt;&gt;0",T16:T22)</f>
        <v>0</v>
      </c>
      <c r="U23" s="100">
        <f>SUMIF($B16:$B22,"&lt;&gt;0",U16:U22)</f>
        <v>0</v>
      </c>
      <c r="V23" s="100">
        <f>SUMIF($B16:$B22,"&lt;&gt;0",V16:V22)</f>
        <v>0</v>
      </c>
      <c r="W23" s="3"/>
      <c r="Y23" s="153" t="s">
        <v>203</v>
      </c>
      <c r="Z23" s="292" t="s">
        <v>111</v>
      </c>
      <c r="AA23" s="293"/>
      <c r="AB23" s="293"/>
      <c r="AC23" s="294"/>
      <c r="AD23" s="146" t="s">
        <v>110</v>
      </c>
      <c r="AE23" s="154">
        <f>AL12+AL24+AL36+AL48+AL60</f>
        <v>0</v>
      </c>
      <c r="AF23" s="148">
        <f>AE23</f>
        <v>0</v>
      </c>
      <c r="AI23" s="35"/>
      <c r="AJ23" s="22" t="s">
        <v>178</v>
      </c>
      <c r="AK23" s="27">
        <f t="shared" si="7"/>
        <v>0</v>
      </c>
      <c r="AL23" s="27">
        <f t="shared" si="8"/>
        <v>0</v>
      </c>
      <c r="AM23" s="27">
        <f t="shared" si="9"/>
        <v>0</v>
      </c>
      <c r="AN23" s="27">
        <f t="shared" si="10"/>
        <v>0</v>
      </c>
      <c r="AO23" s="133"/>
    </row>
    <row r="24" spans="1:41" ht="15.75" thickBot="1">
      <c r="T24" s="1"/>
      <c r="U24" s="1"/>
      <c r="V24" s="1"/>
      <c r="W24" s="3"/>
      <c r="Y24" s="155">
        <v>75</v>
      </c>
      <c r="Z24" s="298" t="s">
        <v>204</v>
      </c>
      <c r="AA24" s="299"/>
      <c r="AB24" s="299"/>
      <c r="AC24" s="300"/>
      <c r="AD24" s="156"/>
      <c r="AE24" s="156"/>
      <c r="AF24" s="157"/>
      <c r="AI24" s="35"/>
      <c r="AJ24" s="22" t="s">
        <v>181</v>
      </c>
      <c r="AK24" s="94">
        <f>SUM(AK17:AK23)</f>
        <v>0</v>
      </c>
      <c r="AL24" s="94">
        <f t="shared" ref="AL24:AN24" si="12">SUM(AL17:AL23)</f>
        <v>0</v>
      </c>
      <c r="AM24" s="94">
        <f t="shared" si="12"/>
        <v>0</v>
      </c>
      <c r="AN24" s="94">
        <f t="shared" si="12"/>
        <v>0</v>
      </c>
      <c r="AO24" s="133"/>
    </row>
    <row r="25" spans="1:41" ht="16.5" thickTop="1" thickBot="1">
      <c r="A25" s="282" t="s">
        <v>205</v>
      </c>
      <c r="B25" s="282"/>
      <c r="C25" s="283" t="s">
        <v>157</v>
      </c>
      <c r="D25" s="284"/>
      <c r="E25" s="284"/>
      <c r="F25" s="284"/>
      <c r="G25" s="284"/>
      <c r="H25" s="285"/>
      <c r="I25" s="286" t="s">
        <v>158</v>
      </c>
      <c r="J25" s="287"/>
      <c r="K25" s="288" t="s">
        <v>109</v>
      </c>
      <c r="L25" s="289"/>
      <c r="M25" s="289"/>
      <c r="N25" s="289"/>
      <c r="O25" s="289"/>
      <c r="P25" s="289"/>
      <c r="Q25" s="289"/>
      <c r="R25" s="290"/>
      <c r="T25" s="268" t="s">
        <v>98</v>
      </c>
      <c r="U25" s="269"/>
      <c r="V25" s="270"/>
      <c r="W25" s="1"/>
      <c r="Y25" s="158" t="s">
        <v>206</v>
      </c>
      <c r="Z25" s="295" t="s">
        <v>82</v>
      </c>
      <c r="AA25" s="296"/>
      <c r="AB25" s="296"/>
      <c r="AC25" s="297"/>
      <c r="AD25" s="159" t="s">
        <v>81</v>
      </c>
      <c r="AE25" s="160">
        <f>SUM($E$12+E23+E34+E45+E56)</f>
        <v>0</v>
      </c>
      <c r="AF25" s="161">
        <f>AE25</f>
        <v>0</v>
      </c>
      <c r="AI25" s="35"/>
      <c r="AJ25" s="34"/>
      <c r="AK25" s="34"/>
      <c r="AL25" s="34"/>
      <c r="AM25" s="34"/>
      <c r="AN25" s="34"/>
      <c r="AO25" s="133"/>
    </row>
    <row r="26" spans="1:41" ht="15.75" thickTop="1">
      <c r="A26" s="23" t="s">
        <v>160</v>
      </c>
      <c r="B26" s="24" t="s">
        <v>161</v>
      </c>
      <c r="C26" s="23" t="s">
        <v>162</v>
      </c>
      <c r="D26" s="23" t="s">
        <v>78</v>
      </c>
      <c r="E26" s="23" t="s">
        <v>81</v>
      </c>
      <c r="F26" s="23" t="s">
        <v>84</v>
      </c>
      <c r="G26" s="271" t="s">
        <v>163</v>
      </c>
      <c r="H26" s="272"/>
      <c r="I26" s="93" t="s">
        <v>92</v>
      </c>
      <c r="J26" s="92" t="s">
        <v>95</v>
      </c>
      <c r="K26" s="23" t="s">
        <v>110</v>
      </c>
      <c r="L26" s="130" t="s">
        <v>113</v>
      </c>
      <c r="M26" s="23" t="s">
        <v>116</v>
      </c>
      <c r="N26" s="23" t="s">
        <v>119</v>
      </c>
      <c r="O26" s="23" t="s">
        <v>122</v>
      </c>
      <c r="P26" s="23" t="s">
        <v>125</v>
      </c>
      <c r="Q26" s="271" t="s">
        <v>163</v>
      </c>
      <c r="R26" s="273"/>
      <c r="S26" s="1"/>
      <c r="T26" s="55" t="s">
        <v>102</v>
      </c>
      <c r="U26" s="98" t="s">
        <v>99</v>
      </c>
      <c r="V26" s="132" t="s">
        <v>105</v>
      </c>
      <c r="Y26" s="162" t="s">
        <v>207</v>
      </c>
      <c r="Z26" s="278" t="s">
        <v>208</v>
      </c>
      <c r="AA26" s="279"/>
      <c r="AB26" s="279"/>
      <c r="AC26" s="280"/>
      <c r="AD26" s="142" t="s">
        <v>84</v>
      </c>
      <c r="AE26" s="143">
        <f>IF($AF$5=94,F$12+F$23+F$34+F$45+F$56,0)</f>
        <v>0</v>
      </c>
      <c r="AF26" s="144">
        <f>AE26</f>
        <v>0</v>
      </c>
      <c r="AI26" s="35"/>
      <c r="AJ26" s="34"/>
      <c r="AK26" s="32"/>
      <c r="AL26" s="32"/>
      <c r="AM26" s="32"/>
      <c r="AN26" s="34"/>
      <c r="AO26" s="133"/>
    </row>
    <row r="27" spans="1:41" ht="15">
      <c r="A27" s="22" t="s">
        <v>166</v>
      </c>
      <c r="B27" s="25">
        <f>IF(B22&lt;&gt;0,IF(SUM(B22+1)&gt;$AE$7,0, SUM(B22+1)),0)</f>
        <v>46040</v>
      </c>
      <c r="C27" s="26"/>
      <c r="D27" s="48"/>
      <c r="E27" s="48"/>
      <c r="F27" s="48"/>
      <c r="G27" s="48"/>
      <c r="H27" s="48"/>
      <c r="I27" s="91"/>
      <c r="J27" s="51"/>
      <c r="K27" s="48"/>
      <c r="L27" s="48"/>
      <c r="M27" s="48"/>
      <c r="N27" s="48"/>
      <c r="O27" s="48"/>
      <c r="P27" s="48"/>
      <c r="Q27" s="48"/>
      <c r="R27" s="50"/>
      <c r="T27" s="56"/>
      <c r="U27" s="99"/>
      <c r="V27" s="97"/>
      <c r="Y27" s="163" t="s">
        <v>209</v>
      </c>
      <c r="Z27" s="292" t="s">
        <v>210</v>
      </c>
      <c r="AA27" s="293"/>
      <c r="AB27" s="293"/>
      <c r="AC27" s="294"/>
      <c r="AD27" s="146" t="s">
        <v>84</v>
      </c>
      <c r="AE27" s="147">
        <f>IF($AF$5=2,F$12+F$23+F$34+F$45+F$56,0)</f>
        <v>0</v>
      </c>
      <c r="AF27" s="148">
        <f>AE27</f>
        <v>0</v>
      </c>
      <c r="AI27" s="35"/>
      <c r="AJ27" s="23" t="s">
        <v>205</v>
      </c>
      <c r="AK27" s="271" t="s">
        <v>159</v>
      </c>
      <c r="AL27" s="291"/>
      <c r="AM27" s="291"/>
      <c r="AN27" s="273"/>
      <c r="AO27" s="133"/>
    </row>
    <row r="28" spans="1:41" ht="15">
      <c r="A28" s="22" t="s">
        <v>167</v>
      </c>
      <c r="B28" s="25">
        <f t="shared" ref="B28:B33" si="13">IF(B27&lt;&gt;0,IF(SUM(B27+1)&gt;$AE$7,0, SUM(B27+1)),0)</f>
        <v>46041</v>
      </c>
      <c r="C28" s="26"/>
      <c r="D28" s="48"/>
      <c r="E28" s="48"/>
      <c r="F28" s="48"/>
      <c r="G28" s="48"/>
      <c r="H28" s="48"/>
      <c r="I28" s="91"/>
      <c r="J28" s="51"/>
      <c r="K28" s="48"/>
      <c r="L28" s="48"/>
      <c r="M28" s="48"/>
      <c r="N28" s="48"/>
      <c r="O28" s="48"/>
      <c r="P28" s="48"/>
      <c r="Q28" s="48"/>
      <c r="R28" s="50"/>
      <c r="T28" s="56"/>
      <c r="U28" s="99"/>
      <c r="V28" s="97"/>
      <c r="Y28" s="163" t="s">
        <v>211</v>
      </c>
      <c r="Z28" s="292" t="s">
        <v>212</v>
      </c>
      <c r="AA28" s="293"/>
      <c r="AB28" s="293"/>
      <c r="AC28" s="294"/>
      <c r="AD28" s="146" t="s">
        <v>84</v>
      </c>
      <c r="AE28" s="147">
        <f>IF($AF$5=3,F$12+F$23+F$34+F$45+F$56,0)</f>
        <v>0</v>
      </c>
      <c r="AF28" s="148">
        <f>AE28</f>
        <v>0</v>
      </c>
      <c r="AI28" s="35"/>
      <c r="AJ28" s="23" t="s">
        <v>160</v>
      </c>
      <c r="AK28" s="23" t="s">
        <v>164</v>
      </c>
      <c r="AL28" s="23" t="s">
        <v>165</v>
      </c>
      <c r="AM28" s="23" t="s">
        <v>102</v>
      </c>
      <c r="AN28" s="23" t="s">
        <v>81</v>
      </c>
      <c r="AO28" s="133"/>
    </row>
    <row r="29" spans="1:41" ht="15">
      <c r="A29" s="22" t="s">
        <v>171</v>
      </c>
      <c r="B29" s="25">
        <f t="shared" si="13"/>
        <v>46042</v>
      </c>
      <c r="C29" s="26"/>
      <c r="D29" s="48"/>
      <c r="E29" s="48"/>
      <c r="F29" s="48"/>
      <c r="G29" s="48"/>
      <c r="H29" s="48"/>
      <c r="I29" s="91"/>
      <c r="J29" s="51"/>
      <c r="K29" s="48"/>
      <c r="L29" s="48"/>
      <c r="M29" s="48"/>
      <c r="N29" s="48"/>
      <c r="O29" s="48"/>
      <c r="P29" s="48"/>
      <c r="Q29" s="48"/>
      <c r="R29" s="50"/>
      <c r="T29" s="56"/>
      <c r="U29" s="99"/>
      <c r="V29" s="97"/>
      <c r="Y29" s="163" t="s">
        <v>213</v>
      </c>
      <c r="Z29" s="292" t="s">
        <v>214</v>
      </c>
      <c r="AA29" s="293"/>
      <c r="AB29" s="293"/>
      <c r="AC29" s="294"/>
      <c r="AD29" s="146" t="s">
        <v>5</v>
      </c>
      <c r="AE29" s="147">
        <f>SUMIFS(G:G,H:H,"CB 1.5",B:B,"&lt;&gt;0")*1.5</f>
        <v>0</v>
      </c>
      <c r="AF29" s="148">
        <f>AE29/1.5</f>
        <v>0</v>
      </c>
      <c r="AI29" s="35"/>
      <c r="AJ29" s="22" t="s">
        <v>166</v>
      </c>
      <c r="AK29" s="27">
        <f t="shared" ref="AK29:AK35" si="14">I27</f>
        <v>0</v>
      </c>
      <c r="AL29" s="27">
        <f t="shared" ref="AL29:AL35" si="15">K27</f>
        <v>0</v>
      </c>
      <c r="AM29" s="27">
        <f t="shared" ref="AM29:AM35" si="16">IF($U$12&gt;0,T27,0)</f>
        <v>0</v>
      </c>
      <c r="AN29" s="27">
        <f t="shared" ref="AN29:AN35" si="17">IF(E27&gt;8,8,E27)</f>
        <v>0</v>
      </c>
      <c r="AO29" s="133"/>
    </row>
    <row r="30" spans="1:41" ht="15.75" thickBot="1">
      <c r="A30" s="22" t="s">
        <v>172</v>
      </c>
      <c r="B30" s="25">
        <f t="shared" si="13"/>
        <v>46043</v>
      </c>
      <c r="C30" s="26"/>
      <c r="D30" s="48"/>
      <c r="E30" s="48"/>
      <c r="F30" s="48"/>
      <c r="G30" s="48"/>
      <c r="H30" s="48"/>
      <c r="I30" s="91"/>
      <c r="J30" s="51"/>
      <c r="K30" s="48"/>
      <c r="L30" s="48"/>
      <c r="M30" s="48"/>
      <c r="N30" s="48"/>
      <c r="O30" s="48"/>
      <c r="P30" s="48"/>
      <c r="Q30" s="48"/>
      <c r="R30" s="50"/>
      <c r="T30" s="56"/>
      <c r="U30" s="99"/>
      <c r="V30" s="97"/>
      <c r="Y30" s="164" t="s">
        <v>215</v>
      </c>
      <c r="Z30" s="260" t="s">
        <v>216</v>
      </c>
      <c r="AA30" s="261"/>
      <c r="AB30" s="261"/>
      <c r="AC30" s="262"/>
      <c r="AD30" s="150" t="s">
        <v>9</v>
      </c>
      <c r="AE30" s="151">
        <f>SUMIFS(G:G,H:H,"CB 1.0",B:B,"&lt;&gt;0")</f>
        <v>0</v>
      </c>
      <c r="AF30" s="152">
        <f>AE30</f>
        <v>0</v>
      </c>
      <c r="AI30" s="35"/>
      <c r="AJ30" s="22" t="s">
        <v>167</v>
      </c>
      <c r="AK30" s="27">
        <f t="shared" si="14"/>
        <v>0</v>
      </c>
      <c r="AL30" s="27">
        <f t="shared" si="15"/>
        <v>0</v>
      </c>
      <c r="AM30" s="27">
        <f t="shared" si="16"/>
        <v>0</v>
      </c>
      <c r="AN30" s="27">
        <f t="shared" si="17"/>
        <v>0</v>
      </c>
      <c r="AO30" s="133"/>
    </row>
    <row r="31" spans="1:41" ht="15.75" thickTop="1">
      <c r="A31" s="22" t="s">
        <v>173</v>
      </c>
      <c r="B31" s="25">
        <f t="shared" si="13"/>
        <v>46044</v>
      </c>
      <c r="C31" s="26"/>
      <c r="D31" s="48"/>
      <c r="E31" s="48"/>
      <c r="F31" s="48"/>
      <c r="G31" s="48"/>
      <c r="H31" s="48"/>
      <c r="I31" s="91"/>
      <c r="J31" s="51"/>
      <c r="K31" s="48"/>
      <c r="L31" s="48"/>
      <c r="M31" s="48"/>
      <c r="N31" s="48"/>
      <c r="O31" s="48"/>
      <c r="P31" s="48"/>
      <c r="Q31" s="48"/>
      <c r="R31" s="50"/>
      <c r="T31" s="56"/>
      <c r="U31" s="99"/>
      <c r="V31" s="97"/>
      <c r="Y31" s="165" t="s">
        <v>217</v>
      </c>
      <c r="Z31" s="278" t="s">
        <v>218</v>
      </c>
      <c r="AA31" s="279"/>
      <c r="AB31" s="279"/>
      <c r="AC31" s="280"/>
      <c r="AD31" s="142" t="s">
        <v>219</v>
      </c>
      <c r="AE31" s="143">
        <f>IF(SUM(C12,D12,E12)&lt;=(40),J12)+
IF(SUM(C23,D23,E23)&lt;=40,J23)+
IF(SUM(C34,D34,E34)&lt;=40,J34)+
IF(SUM(C45,D45,E45)&lt;=40,J45)+
IF(SUM(C56,D56,E56)&lt;=40,J56)</f>
        <v>0</v>
      </c>
      <c r="AF31" s="144">
        <f>AE31</f>
        <v>0</v>
      </c>
      <c r="AI31" s="35"/>
      <c r="AJ31" s="22" t="s">
        <v>171</v>
      </c>
      <c r="AK31" s="27">
        <f t="shared" si="14"/>
        <v>0</v>
      </c>
      <c r="AL31" s="27">
        <f t="shared" si="15"/>
        <v>0</v>
      </c>
      <c r="AM31" s="27">
        <f t="shared" si="16"/>
        <v>0</v>
      </c>
      <c r="AN31" s="27">
        <f t="shared" si="17"/>
        <v>0</v>
      </c>
      <c r="AO31" s="133"/>
    </row>
    <row r="32" spans="1:41" ht="15.75" thickBot="1">
      <c r="A32" s="22" t="s">
        <v>175</v>
      </c>
      <c r="B32" s="25">
        <f t="shared" si="13"/>
        <v>46045</v>
      </c>
      <c r="C32" s="26"/>
      <c r="D32" s="48"/>
      <c r="E32" s="48"/>
      <c r="F32" s="48"/>
      <c r="G32" s="48"/>
      <c r="H32" s="48"/>
      <c r="I32" s="91"/>
      <c r="J32" s="51"/>
      <c r="K32" s="48"/>
      <c r="L32" s="48"/>
      <c r="M32" s="48"/>
      <c r="N32" s="48"/>
      <c r="O32" s="48"/>
      <c r="P32" s="48"/>
      <c r="Q32" s="48"/>
      <c r="R32" s="50"/>
      <c r="T32" s="56"/>
      <c r="U32" s="99"/>
      <c r="V32" s="97"/>
      <c r="Y32" s="166" t="s">
        <v>220</v>
      </c>
      <c r="Z32" s="260" t="s">
        <v>221</v>
      </c>
      <c r="AA32" s="261"/>
      <c r="AB32" s="261"/>
      <c r="AC32" s="262"/>
      <c r="AD32" s="167" t="s">
        <v>219</v>
      </c>
      <c r="AE32" s="151">
        <f>IF($C$12+$D$12+$E$12&gt;40,(J12)*1.5,0)+
IF($C$23+$D$23+$E$23&gt;40,(J23)*1.5,0)+
IF($C$34+$D$34+$E$34&gt;40,(J34)*1.5,0)+
IF($C$45+$D$45+$E$45&gt;40,(J45)*1.5,0)+
IF($C$56+$D$56+$E$56&gt;40,(J56)*1.5,0)</f>
        <v>0</v>
      </c>
      <c r="AF32" s="152">
        <f>AE32/1.5</f>
        <v>0</v>
      </c>
      <c r="AI32" s="35"/>
      <c r="AJ32" s="22" t="s">
        <v>172</v>
      </c>
      <c r="AK32" s="27">
        <f t="shared" si="14"/>
        <v>0</v>
      </c>
      <c r="AL32" s="27">
        <f t="shared" si="15"/>
        <v>0</v>
      </c>
      <c r="AM32" s="27">
        <f t="shared" si="16"/>
        <v>0</v>
      </c>
      <c r="AN32" s="27">
        <f t="shared" si="17"/>
        <v>0</v>
      </c>
      <c r="AO32" s="133"/>
    </row>
    <row r="33" spans="1:41" ht="15.75" thickTop="1">
      <c r="A33" s="22" t="s">
        <v>178</v>
      </c>
      <c r="B33" s="25">
        <f t="shared" si="13"/>
        <v>46046</v>
      </c>
      <c r="C33" s="26"/>
      <c r="D33" s="48"/>
      <c r="E33" s="48"/>
      <c r="F33" s="48"/>
      <c r="G33" s="48"/>
      <c r="H33" s="48"/>
      <c r="I33" s="91"/>
      <c r="J33" s="51"/>
      <c r="K33" s="48"/>
      <c r="L33" s="48"/>
      <c r="M33" s="48"/>
      <c r="N33" s="48"/>
      <c r="O33" s="48"/>
      <c r="P33" s="48"/>
      <c r="Q33" s="48"/>
      <c r="R33" s="50"/>
      <c r="T33" s="56"/>
      <c r="U33" s="99"/>
      <c r="V33" s="97"/>
      <c r="Y33" s="141">
        <v>167</v>
      </c>
      <c r="Z33" s="278" t="s">
        <v>12</v>
      </c>
      <c r="AA33" s="279"/>
      <c r="AB33" s="279"/>
      <c r="AC33" s="280"/>
      <c r="AD33" s="142" t="s">
        <v>11</v>
      </c>
      <c r="AE33" s="143">
        <f>SUMIFS(Q:Q,R:R,"M",B:B,"&lt;&gt;0")</f>
        <v>0</v>
      </c>
      <c r="AF33" s="144">
        <f t="shared" ref="AF33:AF48" si="18">AE33</f>
        <v>0</v>
      </c>
      <c r="AI33" s="35"/>
      <c r="AJ33" s="22" t="s">
        <v>173</v>
      </c>
      <c r="AK33" s="27">
        <f t="shared" si="14"/>
        <v>0</v>
      </c>
      <c r="AL33" s="27">
        <f t="shared" si="15"/>
        <v>0</v>
      </c>
      <c r="AM33" s="27">
        <f t="shared" si="16"/>
        <v>0</v>
      </c>
      <c r="AN33" s="27">
        <f t="shared" si="17"/>
        <v>0</v>
      </c>
      <c r="AO33" s="133"/>
    </row>
    <row r="34" spans="1:41" ht="15">
      <c r="A34" s="30" t="s">
        <v>181</v>
      </c>
      <c r="B34" s="21"/>
      <c r="C34" s="29">
        <f>SUMIF($B27:$B33,"&lt;&gt;0",C27:C33)</f>
        <v>0</v>
      </c>
      <c r="D34" s="29">
        <f t="shared" ref="D34:Q34" si="19">SUMIF($B27:$B33,"&lt;&gt;0",D27:D33)</f>
        <v>0</v>
      </c>
      <c r="E34" s="29">
        <f t="shared" si="19"/>
        <v>0</v>
      </c>
      <c r="F34" s="29">
        <f t="shared" si="19"/>
        <v>0</v>
      </c>
      <c r="G34" s="29"/>
      <c r="H34" s="29"/>
      <c r="I34" s="47">
        <f t="shared" si="19"/>
        <v>0</v>
      </c>
      <c r="J34" s="47">
        <f t="shared" si="19"/>
        <v>0</v>
      </c>
      <c r="K34" s="29">
        <f t="shared" si="19"/>
        <v>0</v>
      </c>
      <c r="L34" s="29">
        <f t="shared" si="19"/>
        <v>0</v>
      </c>
      <c r="M34" s="29">
        <f t="shared" si="19"/>
        <v>0</v>
      </c>
      <c r="N34" s="29">
        <f t="shared" si="19"/>
        <v>0</v>
      </c>
      <c r="O34" s="29">
        <f t="shared" si="19"/>
        <v>0</v>
      </c>
      <c r="P34" s="29">
        <f t="shared" si="19"/>
        <v>0</v>
      </c>
      <c r="Q34" s="29">
        <f t="shared" si="19"/>
        <v>0</v>
      </c>
      <c r="R34" s="29"/>
      <c r="T34" s="57">
        <f>SUMIF($B27:$B33,"&lt;&gt;0",T27:T33)</f>
        <v>0</v>
      </c>
      <c r="U34" s="100">
        <f>SUMIF($B27:$B33,"&lt;&gt;0",U27:U33)</f>
        <v>0</v>
      </c>
      <c r="V34" s="100">
        <f>SUMIF($B27:$B33,"&lt;&gt;0",V27:V33)</f>
        <v>0</v>
      </c>
      <c r="Y34" s="145">
        <v>170</v>
      </c>
      <c r="Z34" s="292" t="s">
        <v>222</v>
      </c>
      <c r="AA34" s="293"/>
      <c r="AB34" s="293"/>
      <c r="AC34" s="294"/>
      <c r="AD34" s="146" t="s">
        <v>113</v>
      </c>
      <c r="AE34" s="147">
        <f>SUM(L12,L23,L34,L45,L56)</f>
        <v>0</v>
      </c>
      <c r="AF34" s="148">
        <f t="shared" si="18"/>
        <v>0</v>
      </c>
      <c r="AI34" s="35"/>
      <c r="AJ34" s="22" t="s">
        <v>175</v>
      </c>
      <c r="AK34" s="27">
        <f t="shared" si="14"/>
        <v>0</v>
      </c>
      <c r="AL34" s="27">
        <f t="shared" si="15"/>
        <v>0</v>
      </c>
      <c r="AM34" s="27">
        <f t="shared" si="16"/>
        <v>0</v>
      </c>
      <c r="AN34" s="27">
        <f t="shared" si="17"/>
        <v>0</v>
      </c>
      <c r="AO34" s="133"/>
    </row>
    <row r="35" spans="1:41" ht="15.75" thickBot="1">
      <c r="Y35" s="145">
        <v>180</v>
      </c>
      <c r="Z35" s="292" t="s">
        <v>223</v>
      </c>
      <c r="AA35" s="293"/>
      <c r="AB35" s="293"/>
      <c r="AC35" s="294"/>
      <c r="AD35" s="146" t="s">
        <v>116</v>
      </c>
      <c r="AE35" s="147">
        <f>SUM(M12,M23,M34,M45,M56)</f>
        <v>0</v>
      </c>
      <c r="AF35" s="148">
        <f t="shared" si="18"/>
        <v>0</v>
      </c>
      <c r="AI35" s="35"/>
      <c r="AJ35" s="22" t="s">
        <v>178</v>
      </c>
      <c r="AK35" s="27">
        <f t="shared" si="14"/>
        <v>0</v>
      </c>
      <c r="AL35" s="27">
        <f t="shared" si="15"/>
        <v>0</v>
      </c>
      <c r="AM35" s="27">
        <f t="shared" si="16"/>
        <v>0</v>
      </c>
      <c r="AN35" s="27">
        <f t="shared" si="17"/>
        <v>0</v>
      </c>
      <c r="AO35" s="133"/>
    </row>
    <row r="36" spans="1:41" ht="15.75" thickTop="1">
      <c r="A36" s="282" t="s">
        <v>224</v>
      </c>
      <c r="B36" s="282"/>
      <c r="C36" s="283" t="s">
        <v>157</v>
      </c>
      <c r="D36" s="284"/>
      <c r="E36" s="284"/>
      <c r="F36" s="284"/>
      <c r="G36" s="284"/>
      <c r="H36" s="285"/>
      <c r="I36" s="286" t="s">
        <v>158</v>
      </c>
      <c r="J36" s="287"/>
      <c r="K36" s="288" t="s">
        <v>109</v>
      </c>
      <c r="L36" s="289"/>
      <c r="M36" s="289"/>
      <c r="N36" s="289"/>
      <c r="O36" s="289"/>
      <c r="P36" s="289"/>
      <c r="Q36" s="289"/>
      <c r="R36" s="290"/>
      <c r="T36" s="268" t="s">
        <v>98</v>
      </c>
      <c r="U36" s="269"/>
      <c r="V36" s="270"/>
      <c r="Y36" s="168">
        <v>181</v>
      </c>
      <c r="Z36" s="292" t="s">
        <v>225</v>
      </c>
      <c r="AA36" s="293"/>
      <c r="AB36" s="293"/>
      <c r="AC36" s="294"/>
      <c r="AD36" s="169" t="s">
        <v>23</v>
      </c>
      <c r="AE36" s="147">
        <f>SUMIFS(Q:Q,R:R,"P181",B:B,"&lt;&gt;0")</f>
        <v>0</v>
      </c>
      <c r="AF36" s="148">
        <f t="shared" si="18"/>
        <v>0</v>
      </c>
      <c r="AI36" s="35"/>
      <c r="AJ36" s="22" t="s">
        <v>181</v>
      </c>
      <c r="AK36" s="94">
        <f>SUM(AK29:AK35)</f>
        <v>0</v>
      </c>
      <c r="AL36" s="94">
        <f t="shared" ref="AL36:AN36" si="20">SUM(AL29:AL35)</f>
        <v>0</v>
      </c>
      <c r="AM36" s="94">
        <f t="shared" si="20"/>
        <v>0</v>
      </c>
      <c r="AN36" s="94">
        <f t="shared" si="20"/>
        <v>0</v>
      </c>
      <c r="AO36" s="133"/>
    </row>
    <row r="37" spans="1:41" ht="15">
      <c r="A37" s="23" t="s">
        <v>160</v>
      </c>
      <c r="B37" s="24" t="s">
        <v>161</v>
      </c>
      <c r="C37" s="23" t="s">
        <v>162</v>
      </c>
      <c r="D37" s="23" t="s">
        <v>78</v>
      </c>
      <c r="E37" s="23" t="s">
        <v>81</v>
      </c>
      <c r="F37" s="23" t="s">
        <v>84</v>
      </c>
      <c r="G37" s="271" t="s">
        <v>163</v>
      </c>
      <c r="H37" s="272"/>
      <c r="I37" s="93" t="s">
        <v>92</v>
      </c>
      <c r="J37" s="92" t="s">
        <v>95</v>
      </c>
      <c r="K37" s="23" t="s">
        <v>110</v>
      </c>
      <c r="L37" s="130" t="s">
        <v>113</v>
      </c>
      <c r="M37" s="23" t="s">
        <v>116</v>
      </c>
      <c r="N37" s="23" t="s">
        <v>119</v>
      </c>
      <c r="O37" s="23" t="s">
        <v>122</v>
      </c>
      <c r="P37" s="23" t="s">
        <v>125</v>
      </c>
      <c r="Q37" s="271" t="s">
        <v>163</v>
      </c>
      <c r="R37" s="273"/>
      <c r="S37" s="1"/>
      <c r="T37" s="55" t="s">
        <v>102</v>
      </c>
      <c r="U37" s="98" t="s">
        <v>99</v>
      </c>
      <c r="V37" s="132" t="s">
        <v>105</v>
      </c>
      <c r="Y37" s="168">
        <v>182</v>
      </c>
      <c r="Z37" s="292" t="s">
        <v>226</v>
      </c>
      <c r="AA37" s="293"/>
      <c r="AB37" s="293"/>
      <c r="AC37" s="294"/>
      <c r="AD37" s="169" t="s">
        <v>25</v>
      </c>
      <c r="AE37" s="147">
        <f>SUMIFS(Q:Q,R:R,"P182",B:B,"&lt;&gt;0")</f>
        <v>0</v>
      </c>
      <c r="AF37" s="148">
        <f t="shared" si="18"/>
        <v>0</v>
      </c>
      <c r="AI37" s="35"/>
      <c r="AJ37" s="34"/>
      <c r="AK37" s="34"/>
      <c r="AL37" s="34"/>
      <c r="AM37" s="34"/>
      <c r="AN37" s="34"/>
      <c r="AO37" s="133"/>
    </row>
    <row r="38" spans="1:41" ht="15.75" thickBot="1">
      <c r="A38" s="22" t="s">
        <v>166</v>
      </c>
      <c r="B38" s="25">
        <f>IF(B33&lt;&gt;0,IF(SUM(B33+1)&gt;$AE$7,0, SUM(B33+1)),0)</f>
        <v>46047</v>
      </c>
      <c r="C38" s="26"/>
      <c r="D38" s="48"/>
      <c r="E38" s="48"/>
      <c r="F38" s="48"/>
      <c r="G38" s="48"/>
      <c r="H38" s="48"/>
      <c r="I38" s="91"/>
      <c r="J38" s="51"/>
      <c r="K38" s="48"/>
      <c r="L38" s="48"/>
      <c r="M38" s="48"/>
      <c r="N38" s="48"/>
      <c r="O38" s="48"/>
      <c r="P38" s="48"/>
      <c r="Q38" s="48"/>
      <c r="R38" s="50"/>
      <c r="T38" s="56"/>
      <c r="U38" s="99"/>
      <c r="V38" s="97"/>
      <c r="Y38" s="170">
        <v>183</v>
      </c>
      <c r="Z38" s="260" t="s">
        <v>244</v>
      </c>
      <c r="AA38" s="261"/>
      <c r="AB38" s="261"/>
      <c r="AC38" s="262"/>
      <c r="AD38" s="167" t="s">
        <v>243</v>
      </c>
      <c r="AE38" s="151">
        <f>SUMIFS(Q:Q,R:R,"B183",B:B,"&lt;&gt;0")</f>
        <v>0</v>
      </c>
      <c r="AF38" s="152">
        <f t="shared" si="18"/>
        <v>0</v>
      </c>
      <c r="AI38" s="35"/>
      <c r="AJ38" s="34"/>
      <c r="AK38" s="32"/>
      <c r="AL38" s="32"/>
      <c r="AM38" s="32"/>
      <c r="AN38" s="34"/>
      <c r="AO38" s="133"/>
    </row>
    <row r="39" spans="1:41" ht="15.75" thickTop="1">
      <c r="A39" s="22" t="s">
        <v>167</v>
      </c>
      <c r="B39" s="25">
        <f t="shared" ref="B39:B44" si="21">IF(B38&lt;&gt;0,IF(SUM(B38+1)&gt;$AE$7,0, SUM(B38+1)),0)</f>
        <v>46048</v>
      </c>
      <c r="C39" s="26"/>
      <c r="D39" s="48"/>
      <c r="E39" s="48"/>
      <c r="F39" s="48"/>
      <c r="G39" s="48"/>
      <c r="H39" s="48"/>
      <c r="I39" s="91"/>
      <c r="J39" s="51"/>
      <c r="K39" s="48"/>
      <c r="L39" s="48"/>
      <c r="M39" s="48"/>
      <c r="N39" s="48"/>
      <c r="O39" s="48"/>
      <c r="P39" s="48"/>
      <c r="Q39" s="48"/>
      <c r="R39" s="50"/>
      <c r="T39" s="56"/>
      <c r="U39" s="99"/>
      <c r="V39" s="97"/>
      <c r="Y39" s="171">
        <v>185</v>
      </c>
      <c r="Z39" s="278" t="s">
        <v>100</v>
      </c>
      <c r="AA39" s="279"/>
      <c r="AB39" s="279"/>
      <c r="AC39" s="280"/>
      <c r="AD39" s="172" t="s">
        <v>99</v>
      </c>
      <c r="AE39" s="143">
        <f>SUM(U12+U23+U34+U45+U56)</f>
        <v>0</v>
      </c>
      <c r="AF39" s="144">
        <f t="shared" si="18"/>
        <v>0</v>
      </c>
      <c r="AI39" s="35"/>
      <c r="AJ39" s="23" t="s">
        <v>224</v>
      </c>
      <c r="AK39" s="271" t="s">
        <v>159</v>
      </c>
      <c r="AL39" s="291"/>
      <c r="AM39" s="291"/>
      <c r="AN39" s="273"/>
      <c r="AO39" s="133"/>
    </row>
    <row r="40" spans="1:41" ht="15.75" thickBot="1">
      <c r="A40" s="22" t="s">
        <v>171</v>
      </c>
      <c r="B40" s="25">
        <f t="shared" si="21"/>
        <v>46049</v>
      </c>
      <c r="C40" s="26"/>
      <c r="D40" s="48"/>
      <c r="E40" s="48"/>
      <c r="F40" s="48"/>
      <c r="G40" s="48"/>
      <c r="H40" s="48"/>
      <c r="I40" s="91"/>
      <c r="J40" s="51"/>
      <c r="K40" s="48"/>
      <c r="L40" s="48"/>
      <c r="M40" s="48"/>
      <c r="N40" s="48"/>
      <c r="O40" s="48"/>
      <c r="P40" s="48"/>
      <c r="Q40" s="48"/>
      <c r="R40" s="50"/>
      <c r="T40" s="56"/>
      <c r="U40" s="99"/>
      <c r="V40" s="97"/>
      <c r="Y40" s="170">
        <v>186</v>
      </c>
      <c r="Z40" s="260" t="s">
        <v>103</v>
      </c>
      <c r="AA40" s="261"/>
      <c r="AB40" s="261"/>
      <c r="AC40" s="262"/>
      <c r="AD40" s="167" t="s">
        <v>102</v>
      </c>
      <c r="AE40" s="151">
        <f>SUM(T12+T23+T34+T45+T56)</f>
        <v>0</v>
      </c>
      <c r="AF40" s="152">
        <f t="shared" si="18"/>
        <v>0</v>
      </c>
      <c r="AI40" s="35"/>
      <c r="AJ40" s="23" t="s">
        <v>160</v>
      </c>
      <c r="AK40" s="23" t="s">
        <v>164</v>
      </c>
      <c r="AL40" s="23" t="s">
        <v>165</v>
      </c>
      <c r="AM40" s="23" t="s">
        <v>102</v>
      </c>
      <c r="AN40" s="23" t="s">
        <v>81</v>
      </c>
      <c r="AO40" s="133"/>
    </row>
    <row r="41" spans="1:41" ht="15.75" thickTop="1">
      <c r="A41" s="22" t="s">
        <v>172</v>
      </c>
      <c r="B41" s="25">
        <f t="shared" si="21"/>
        <v>46050</v>
      </c>
      <c r="C41" s="26"/>
      <c r="D41" s="48"/>
      <c r="E41" s="48"/>
      <c r="F41" s="48"/>
      <c r="G41" s="48"/>
      <c r="H41" s="48"/>
      <c r="I41" s="91"/>
      <c r="J41" s="51"/>
      <c r="K41" s="48"/>
      <c r="L41" s="48"/>
      <c r="M41" s="48"/>
      <c r="N41" s="48"/>
      <c r="O41" s="48"/>
      <c r="P41" s="48"/>
      <c r="Q41" s="48"/>
      <c r="R41" s="50"/>
      <c r="T41" s="56"/>
      <c r="U41" s="99"/>
      <c r="V41" s="97"/>
      <c r="Y41" s="171">
        <v>194</v>
      </c>
      <c r="Z41" s="278" t="s">
        <v>227</v>
      </c>
      <c r="AA41" s="279"/>
      <c r="AB41" s="279"/>
      <c r="AC41" s="280"/>
      <c r="AD41" s="172" t="s">
        <v>17</v>
      </c>
      <c r="AE41" s="143">
        <f>SUMIFS(Q:Q,R:R,"SALB",B:B,"&lt;&gt;0")</f>
        <v>0</v>
      </c>
      <c r="AF41" s="144">
        <f t="shared" si="18"/>
        <v>0</v>
      </c>
      <c r="AI41" s="35"/>
      <c r="AJ41" s="22" t="s">
        <v>166</v>
      </c>
      <c r="AK41" s="27">
        <f t="shared" ref="AK41:AK47" si="22">I38</f>
        <v>0</v>
      </c>
      <c r="AL41" s="27">
        <f t="shared" ref="AL41:AL47" si="23">K38</f>
        <v>0</v>
      </c>
      <c r="AM41" s="27">
        <f>IF($U$12&gt;0,T38,0)</f>
        <v>0</v>
      </c>
      <c r="AN41" s="27">
        <f t="shared" ref="AN41:AN47" si="24">IF(E38&gt;8,8,E38)</f>
        <v>0</v>
      </c>
      <c r="AO41" s="133"/>
    </row>
    <row r="42" spans="1:41" ht="15">
      <c r="A42" s="22" t="s">
        <v>173</v>
      </c>
      <c r="B42" s="25">
        <f t="shared" si="21"/>
        <v>46051</v>
      </c>
      <c r="C42" s="26"/>
      <c r="D42" s="48"/>
      <c r="E42" s="48"/>
      <c r="F42" s="48"/>
      <c r="G42" s="48"/>
      <c r="H42" s="48"/>
      <c r="I42" s="91"/>
      <c r="J42" s="51"/>
      <c r="K42" s="48"/>
      <c r="L42" s="48"/>
      <c r="M42" s="48"/>
      <c r="N42" s="48"/>
      <c r="O42" s="48"/>
      <c r="P42" s="48"/>
      <c r="Q42" s="48"/>
      <c r="R42" s="50"/>
      <c r="T42" s="56"/>
      <c r="U42" s="99"/>
      <c r="V42" s="97"/>
      <c r="Y42" s="145">
        <v>195</v>
      </c>
      <c r="Z42" s="292" t="s">
        <v>123</v>
      </c>
      <c r="AA42" s="293"/>
      <c r="AB42" s="293"/>
      <c r="AC42" s="294"/>
      <c r="AD42" s="169" t="s">
        <v>122</v>
      </c>
      <c r="AE42" s="147">
        <f>SUM(O12,O23,O34,O45,O56)</f>
        <v>0</v>
      </c>
      <c r="AF42" s="148">
        <f t="shared" si="18"/>
        <v>0</v>
      </c>
      <c r="AI42" s="35"/>
      <c r="AJ42" s="22" t="s">
        <v>167</v>
      </c>
      <c r="AK42" s="27">
        <f t="shared" si="22"/>
        <v>0</v>
      </c>
      <c r="AL42" s="27">
        <f t="shared" si="23"/>
        <v>0</v>
      </c>
      <c r="AM42" s="27">
        <f>IF($U$12&gt;0,T39,0)</f>
        <v>0</v>
      </c>
      <c r="AN42" s="27">
        <f t="shared" si="24"/>
        <v>0</v>
      </c>
      <c r="AO42" s="133"/>
    </row>
    <row r="43" spans="1:41" ht="15">
      <c r="A43" s="22" t="s">
        <v>175</v>
      </c>
      <c r="B43" s="25">
        <f t="shared" si="21"/>
        <v>46052</v>
      </c>
      <c r="C43" s="26"/>
      <c r="D43" s="48"/>
      <c r="E43" s="48"/>
      <c r="F43" s="48"/>
      <c r="G43" s="48"/>
      <c r="H43" s="48"/>
      <c r="I43" s="91"/>
      <c r="J43" s="51"/>
      <c r="K43" s="48"/>
      <c r="L43" s="48"/>
      <c r="M43" s="48"/>
      <c r="N43" s="48"/>
      <c r="O43" s="48"/>
      <c r="P43" s="48"/>
      <c r="Q43" s="48"/>
      <c r="R43" s="50"/>
      <c r="T43" s="56"/>
      <c r="U43" s="99"/>
      <c r="V43" s="97"/>
      <c r="Y43" s="168">
        <v>196</v>
      </c>
      <c r="Z43" s="292" t="s">
        <v>16</v>
      </c>
      <c r="AA43" s="293"/>
      <c r="AB43" s="293"/>
      <c r="AC43" s="294"/>
      <c r="AD43" s="169" t="s">
        <v>15</v>
      </c>
      <c r="AE43" s="147">
        <f>SUMIFS(Q:Q,R:R,"AL",B:B,"&lt;&gt;0")</f>
        <v>0</v>
      </c>
      <c r="AF43" s="148">
        <f t="shared" si="18"/>
        <v>0</v>
      </c>
      <c r="AI43" s="35"/>
      <c r="AJ43" s="22" t="s">
        <v>171</v>
      </c>
      <c r="AK43" s="27">
        <f t="shared" si="22"/>
        <v>0</v>
      </c>
      <c r="AL43" s="27">
        <f t="shared" si="23"/>
        <v>0</v>
      </c>
      <c r="AM43" s="27">
        <f t="shared" ref="AM43:AM47" si="25">IF($U$12&gt;0,T40,0)</f>
        <v>0</v>
      </c>
      <c r="AN43" s="27">
        <f t="shared" si="24"/>
        <v>0</v>
      </c>
      <c r="AO43" s="133"/>
    </row>
    <row r="44" spans="1:41" ht="15">
      <c r="A44" s="22" t="s">
        <v>178</v>
      </c>
      <c r="B44" s="25">
        <f t="shared" si="21"/>
        <v>46053</v>
      </c>
      <c r="C44" s="26"/>
      <c r="D44" s="48"/>
      <c r="E44" s="48"/>
      <c r="F44" s="48"/>
      <c r="G44" s="48"/>
      <c r="H44" s="48"/>
      <c r="I44" s="91"/>
      <c r="J44" s="51"/>
      <c r="K44" s="48"/>
      <c r="L44" s="48"/>
      <c r="M44" s="48"/>
      <c r="N44" s="48"/>
      <c r="O44" s="48"/>
      <c r="P44" s="48"/>
      <c r="Q44" s="48"/>
      <c r="R44" s="50"/>
      <c r="T44" s="56"/>
      <c r="U44" s="99"/>
      <c r="V44" s="97"/>
      <c r="Y44" s="168">
        <v>197</v>
      </c>
      <c r="Z44" s="292" t="s">
        <v>228</v>
      </c>
      <c r="AA44" s="293"/>
      <c r="AB44" s="293"/>
      <c r="AC44" s="294"/>
      <c r="AD44" s="169" t="s">
        <v>7</v>
      </c>
      <c r="AE44" s="147">
        <f>SUMIFS(Q:Q,R:R,"DR",B:B,"&lt;&gt;0")</f>
        <v>0</v>
      </c>
      <c r="AF44" s="148">
        <f t="shared" si="18"/>
        <v>0</v>
      </c>
      <c r="AI44" s="35"/>
      <c r="AJ44" s="22" t="s">
        <v>172</v>
      </c>
      <c r="AK44" s="27">
        <f t="shared" si="22"/>
        <v>0</v>
      </c>
      <c r="AL44" s="27">
        <f t="shared" si="23"/>
        <v>0</v>
      </c>
      <c r="AM44" s="27">
        <f t="shared" si="25"/>
        <v>0</v>
      </c>
      <c r="AN44" s="27">
        <f t="shared" si="24"/>
        <v>0</v>
      </c>
      <c r="AO44" s="133"/>
    </row>
    <row r="45" spans="1:41" ht="15">
      <c r="A45" s="30" t="s">
        <v>181</v>
      </c>
      <c r="B45" s="21"/>
      <c r="C45" s="29">
        <f>SUMIF($B38:$B44,"&lt;&gt;0",C38:C44)</f>
        <v>0</v>
      </c>
      <c r="D45" s="29">
        <f t="shared" ref="D45:Q45" si="26">SUMIF($B38:$B44,"&lt;&gt;0",D38:D44)</f>
        <v>0</v>
      </c>
      <c r="E45" s="29">
        <f t="shared" si="26"/>
        <v>0</v>
      </c>
      <c r="F45" s="29">
        <f t="shared" si="26"/>
        <v>0</v>
      </c>
      <c r="G45" s="29"/>
      <c r="H45" s="29"/>
      <c r="I45" s="47">
        <f t="shared" si="26"/>
        <v>0</v>
      </c>
      <c r="J45" s="47">
        <f t="shared" si="26"/>
        <v>0</v>
      </c>
      <c r="K45" s="29">
        <f t="shared" si="26"/>
        <v>0</v>
      </c>
      <c r="L45" s="29">
        <f t="shared" si="26"/>
        <v>0</v>
      </c>
      <c r="M45" s="29">
        <f t="shared" si="26"/>
        <v>0</v>
      </c>
      <c r="N45" s="29">
        <f t="shared" si="26"/>
        <v>0</v>
      </c>
      <c r="O45" s="29">
        <f t="shared" si="26"/>
        <v>0</v>
      </c>
      <c r="P45" s="29">
        <f t="shared" si="26"/>
        <v>0</v>
      </c>
      <c r="Q45" s="29">
        <f t="shared" si="26"/>
        <v>0</v>
      </c>
      <c r="R45" s="29"/>
      <c r="T45" s="57">
        <f>SUMIF($B38:$B44,"&lt;&gt;0",T38:T44)</f>
        <v>0</v>
      </c>
      <c r="U45" s="100">
        <f>SUMIF($B38:$B44,"&lt;&gt;0",U38:U44)</f>
        <v>0</v>
      </c>
      <c r="V45" s="100">
        <f>SUMIF($B38:$B44,"&lt;&gt;0",V38:V44)</f>
        <v>0</v>
      </c>
      <c r="Y45" s="188">
        <v>198</v>
      </c>
      <c r="Z45" s="292" t="s">
        <v>229</v>
      </c>
      <c r="AA45" s="293"/>
      <c r="AB45" s="293"/>
      <c r="AC45" s="294"/>
      <c r="AD45" s="189" t="s">
        <v>21</v>
      </c>
      <c r="AE45" s="147">
        <f>SUMIFS(Q:Q,R:R,"POBS",B:B,"&lt;&gt;0")</f>
        <v>0</v>
      </c>
      <c r="AF45" s="148">
        <f t="shared" si="18"/>
        <v>0</v>
      </c>
      <c r="AI45" s="35"/>
      <c r="AJ45" s="22" t="s">
        <v>173</v>
      </c>
      <c r="AK45" s="27">
        <f t="shared" si="22"/>
        <v>0</v>
      </c>
      <c r="AL45" s="27">
        <f t="shared" si="23"/>
        <v>0</v>
      </c>
      <c r="AM45" s="27">
        <f t="shared" si="25"/>
        <v>0</v>
      </c>
      <c r="AN45" s="27">
        <f t="shared" si="24"/>
        <v>0</v>
      </c>
      <c r="AO45" s="133"/>
    </row>
    <row r="46" spans="1:41" ht="15.75" thickBot="1">
      <c r="Y46" s="170">
        <v>199</v>
      </c>
      <c r="Z46" s="260" t="s">
        <v>230</v>
      </c>
      <c r="AA46" s="261"/>
      <c r="AB46" s="261"/>
      <c r="AC46" s="262"/>
      <c r="AD46" s="167" t="s">
        <v>119</v>
      </c>
      <c r="AE46" s="151">
        <f>SUM(N12,N23,N34,N45,N56)</f>
        <v>0</v>
      </c>
      <c r="AF46" s="152">
        <f t="shared" si="18"/>
        <v>0</v>
      </c>
      <c r="AI46" s="35"/>
      <c r="AJ46" s="22" t="s">
        <v>175</v>
      </c>
      <c r="AK46" s="27">
        <f t="shared" si="22"/>
        <v>0</v>
      </c>
      <c r="AL46" s="27">
        <f t="shared" si="23"/>
        <v>0</v>
      </c>
      <c r="AM46" s="27">
        <f t="shared" si="25"/>
        <v>0</v>
      </c>
      <c r="AN46" s="27">
        <f t="shared" si="24"/>
        <v>0</v>
      </c>
      <c r="AO46" s="133"/>
    </row>
    <row r="47" spans="1:41" ht="15.75" thickTop="1">
      <c r="Y47" s="185" t="s">
        <v>231</v>
      </c>
      <c r="Z47" s="278" t="s">
        <v>129</v>
      </c>
      <c r="AA47" s="279"/>
      <c r="AB47" s="279"/>
      <c r="AC47" s="280"/>
      <c r="AD47" s="173" t="s">
        <v>3</v>
      </c>
      <c r="AE47" s="174">
        <f>SUMIFS(Q:Q,R:R,"LW",B:B,"&lt;&gt;0")</f>
        <v>0</v>
      </c>
      <c r="AF47" s="175">
        <f t="shared" si="18"/>
        <v>0</v>
      </c>
      <c r="AI47" s="35"/>
      <c r="AJ47" s="22" t="s">
        <v>178</v>
      </c>
      <c r="AK47" s="27">
        <f t="shared" si="22"/>
        <v>0</v>
      </c>
      <c r="AL47" s="27">
        <f t="shared" si="23"/>
        <v>0</v>
      </c>
      <c r="AM47" s="27">
        <f t="shared" si="25"/>
        <v>0</v>
      </c>
      <c r="AN47" s="27">
        <f t="shared" si="24"/>
        <v>0</v>
      </c>
      <c r="AO47" s="133"/>
    </row>
    <row r="48" spans="1:41" ht="15.75" thickBot="1">
      <c r="Y48" s="186" t="s">
        <v>232</v>
      </c>
      <c r="Z48" s="260" t="s">
        <v>106</v>
      </c>
      <c r="AA48" s="261"/>
      <c r="AB48" s="261"/>
      <c r="AC48" s="262"/>
      <c r="AD48" s="167" t="s">
        <v>105</v>
      </c>
      <c r="AE48" s="176">
        <f>SUM(V12+V23+V34+V45+V56)</f>
        <v>0</v>
      </c>
      <c r="AF48" s="152">
        <f t="shared" si="18"/>
        <v>0</v>
      </c>
      <c r="AI48" s="35"/>
      <c r="AJ48" s="22" t="s">
        <v>181</v>
      </c>
      <c r="AK48" s="94">
        <f>SUM(AK41:AK47)</f>
        <v>0</v>
      </c>
      <c r="AL48" s="94">
        <f t="shared" ref="AL48:AN48" si="27">SUM(AL41:AL47)</f>
        <v>0</v>
      </c>
      <c r="AM48" s="94">
        <f t="shared" si="27"/>
        <v>0</v>
      </c>
      <c r="AN48" s="94">
        <f t="shared" si="27"/>
        <v>0</v>
      </c>
      <c r="AO48" s="133"/>
    </row>
    <row r="49" spans="1:41" ht="14.25" thickTop="1" thickBot="1">
      <c r="Y49" s="5"/>
      <c r="Z49" s="263"/>
      <c r="AA49" s="263"/>
      <c r="AE49" s="90">
        <f>SUM(AE18:AE48)</f>
        <v>0</v>
      </c>
      <c r="AF49" s="44">
        <f>SUM(AF18:AF48)</f>
        <v>0</v>
      </c>
      <c r="AI49" s="35"/>
      <c r="AJ49" s="34"/>
      <c r="AK49" s="34"/>
      <c r="AL49" s="34"/>
      <c r="AM49" s="34"/>
      <c r="AN49" s="34"/>
      <c r="AO49" s="133"/>
    </row>
    <row r="50" spans="1:41" ht="13.5" thickTop="1">
      <c r="Y50" s="264" t="s">
        <v>233</v>
      </c>
      <c r="Z50" s="264"/>
      <c r="AA50" s="264"/>
      <c r="AB50" s="264"/>
      <c r="AC50" s="264"/>
      <c r="AD50" s="264"/>
      <c r="AE50" s="264"/>
      <c r="AF50" s="264"/>
      <c r="AI50" s="35"/>
      <c r="AJ50" s="34"/>
      <c r="AK50" s="34"/>
      <c r="AL50" s="34"/>
      <c r="AM50" s="34"/>
      <c r="AN50" s="34"/>
      <c r="AO50" s="133"/>
    </row>
    <row r="51" spans="1:41" ht="13.5" thickBot="1">
      <c r="AI51" s="35"/>
      <c r="AJ51" s="23" t="s">
        <v>234</v>
      </c>
      <c r="AK51" s="271" t="s">
        <v>159</v>
      </c>
      <c r="AL51" s="291"/>
      <c r="AM51" s="291"/>
      <c r="AN51" s="273"/>
      <c r="AO51" s="133"/>
    </row>
    <row r="52" spans="1:41" ht="13.5" thickTop="1">
      <c r="X52" s="81"/>
      <c r="Y52" s="8"/>
      <c r="Z52" s="8"/>
      <c r="AA52" s="8"/>
      <c r="AB52" s="8"/>
      <c r="AC52" s="8"/>
      <c r="AD52" s="8"/>
      <c r="AE52" s="8"/>
      <c r="AF52" s="8"/>
      <c r="AG52" s="9"/>
      <c r="AI52" s="35"/>
      <c r="AJ52" s="23" t="s">
        <v>160</v>
      </c>
      <c r="AK52" s="23" t="s">
        <v>164</v>
      </c>
      <c r="AL52" s="23" t="s">
        <v>165</v>
      </c>
      <c r="AM52" s="23" t="s">
        <v>102</v>
      </c>
      <c r="AN52" s="23" t="s">
        <v>81</v>
      </c>
      <c r="AO52" s="133"/>
    </row>
    <row r="53" spans="1:41" ht="12.75" customHeight="1">
      <c r="X53" s="10"/>
      <c r="Y53" s="265"/>
      <c r="Z53" s="265"/>
      <c r="AA53" s="265"/>
      <c r="AB53" s="265"/>
      <c r="AC53" s="265"/>
      <c r="AD53" s="265"/>
      <c r="AE53" s="265"/>
      <c r="AF53" s="265"/>
      <c r="AG53" s="11"/>
      <c r="AI53" s="35"/>
      <c r="AJ53" s="22" t="s">
        <v>166</v>
      </c>
      <c r="AK53" s="27">
        <f t="shared" ref="AK53:AK59" si="28">I49</f>
        <v>0</v>
      </c>
      <c r="AL53" s="27">
        <f t="shared" ref="AL53:AL59" si="29">K49</f>
        <v>0</v>
      </c>
      <c r="AM53" s="27">
        <f t="shared" ref="AM53:AM59" si="30">IF($U$12&gt;0,T49,0)</f>
        <v>0</v>
      </c>
      <c r="AN53" s="27">
        <f t="shared" ref="AN53:AN59" si="31">IF(E49&gt;8,8,E49)</f>
        <v>0</v>
      </c>
      <c r="AO53" s="133"/>
    </row>
    <row r="54" spans="1:41" ht="12.75" customHeight="1">
      <c r="X54" s="10"/>
      <c r="Y54" s="2" t="s">
        <v>235</v>
      </c>
      <c r="AE54" s="2" t="s">
        <v>161</v>
      </c>
      <c r="AG54" s="11"/>
      <c r="AI54" s="35"/>
      <c r="AJ54" s="22" t="s">
        <v>167</v>
      </c>
      <c r="AK54" s="27">
        <f t="shared" si="28"/>
        <v>0</v>
      </c>
      <c r="AL54" s="27">
        <f t="shared" si="29"/>
        <v>0</v>
      </c>
      <c r="AM54" s="27">
        <f t="shared" si="30"/>
        <v>0</v>
      </c>
      <c r="AN54" s="27">
        <f t="shared" si="31"/>
        <v>0</v>
      </c>
      <c r="AO54" s="133"/>
    </row>
    <row r="55" spans="1:41">
      <c r="X55" s="10"/>
      <c r="Y55" s="266" t="s">
        <v>236</v>
      </c>
      <c r="Z55" s="266"/>
      <c r="AA55" s="266"/>
      <c r="AB55" s="266"/>
      <c r="AC55" s="266"/>
      <c r="AD55" s="266"/>
      <c r="AE55" s="266"/>
      <c r="AF55" s="266"/>
      <c r="AG55" s="11"/>
      <c r="AI55" s="35"/>
      <c r="AJ55" s="22" t="s">
        <v>171</v>
      </c>
      <c r="AK55" s="27">
        <f t="shared" si="28"/>
        <v>0</v>
      </c>
      <c r="AL55" s="27">
        <f t="shared" si="29"/>
        <v>0</v>
      </c>
      <c r="AM55" s="27">
        <f t="shared" si="30"/>
        <v>0</v>
      </c>
      <c r="AN55" s="27">
        <f t="shared" si="31"/>
        <v>0</v>
      </c>
      <c r="AO55" s="133"/>
    </row>
    <row r="56" spans="1:41">
      <c r="X56" s="10"/>
      <c r="Y56" s="266"/>
      <c r="Z56" s="266"/>
      <c r="AA56" s="266"/>
      <c r="AB56" s="266"/>
      <c r="AC56" s="266"/>
      <c r="AD56" s="266"/>
      <c r="AE56" s="266"/>
      <c r="AF56" s="266"/>
      <c r="AG56" s="11"/>
      <c r="AI56" s="35"/>
      <c r="AJ56" s="22" t="s">
        <v>172</v>
      </c>
      <c r="AK56" s="27">
        <f t="shared" si="28"/>
        <v>0</v>
      </c>
      <c r="AL56" s="27">
        <f t="shared" si="29"/>
        <v>0</v>
      </c>
      <c r="AM56" s="27">
        <f t="shared" si="30"/>
        <v>0</v>
      </c>
      <c r="AN56" s="27">
        <f t="shared" si="31"/>
        <v>0</v>
      </c>
      <c r="AO56" s="133"/>
    </row>
    <row r="57" spans="1:41">
      <c r="X57" s="10"/>
      <c r="AG57" s="11"/>
      <c r="AI57" s="35"/>
      <c r="AJ57" s="22" t="s">
        <v>173</v>
      </c>
      <c r="AK57" s="27">
        <f t="shared" si="28"/>
        <v>0</v>
      </c>
      <c r="AL57" s="27">
        <f t="shared" si="29"/>
        <v>0</v>
      </c>
      <c r="AM57" s="27">
        <f t="shared" si="30"/>
        <v>0</v>
      </c>
      <c r="AN57" s="27">
        <f t="shared" si="31"/>
        <v>0</v>
      </c>
      <c r="AO57" s="133"/>
    </row>
    <row r="58" spans="1:41">
      <c r="A58" s="281" t="s">
        <v>237</v>
      </c>
      <c r="B58" s="281"/>
      <c r="C58" s="281"/>
      <c r="D58" s="281"/>
      <c r="E58" s="281"/>
      <c r="F58" s="281"/>
      <c r="G58" s="281"/>
      <c r="H58" s="281"/>
      <c r="I58" s="281"/>
      <c r="J58" s="281"/>
      <c r="K58" s="281"/>
      <c r="L58" s="281"/>
      <c r="M58" s="281"/>
      <c r="N58" s="281"/>
      <c r="O58" s="281"/>
      <c r="P58" s="281"/>
      <c r="Q58" s="281"/>
      <c r="R58" s="281"/>
      <c r="X58" s="10"/>
      <c r="Y58" s="267"/>
      <c r="Z58" s="267"/>
      <c r="AA58" s="267"/>
      <c r="AB58" s="267"/>
      <c r="AC58" s="267"/>
      <c r="AD58" s="267"/>
      <c r="AE58" s="265"/>
      <c r="AF58" s="265"/>
      <c r="AG58" s="11"/>
      <c r="AI58" s="35"/>
      <c r="AJ58" s="22" t="s">
        <v>175</v>
      </c>
      <c r="AK58" s="27">
        <f t="shared" si="28"/>
        <v>0</v>
      </c>
      <c r="AL58" s="27">
        <f t="shared" si="29"/>
        <v>0</v>
      </c>
      <c r="AM58" s="27">
        <f t="shared" si="30"/>
        <v>0</v>
      </c>
      <c r="AN58" s="27">
        <f t="shared" si="31"/>
        <v>0</v>
      </c>
      <c r="AO58" s="133"/>
    </row>
    <row r="59" spans="1:41">
      <c r="A59" s="274" t="s">
        <v>239</v>
      </c>
      <c r="B59" s="274"/>
      <c r="C59" s="274"/>
      <c r="D59" s="274"/>
      <c r="E59" s="274"/>
      <c r="F59" s="274"/>
      <c r="G59" s="274"/>
      <c r="H59" s="274"/>
      <c r="I59" s="274"/>
      <c r="J59" s="274"/>
      <c r="K59" s="274"/>
      <c r="L59" s="274"/>
      <c r="M59" s="274"/>
      <c r="N59" s="274"/>
      <c r="O59" s="274"/>
      <c r="P59" s="274"/>
      <c r="Q59" s="274"/>
      <c r="R59" s="274"/>
      <c r="X59" s="10"/>
      <c r="Y59" s="1" t="s">
        <v>238</v>
      </c>
      <c r="Z59" s="1"/>
      <c r="AA59" s="1"/>
      <c r="AB59" s="1"/>
      <c r="AC59" s="1"/>
      <c r="AD59" s="1"/>
      <c r="AE59" s="2" t="s">
        <v>161</v>
      </c>
      <c r="AG59" s="11"/>
      <c r="AI59" s="35"/>
      <c r="AJ59" s="22" t="s">
        <v>178</v>
      </c>
      <c r="AK59" s="27">
        <f t="shared" si="28"/>
        <v>0</v>
      </c>
      <c r="AL59" s="27">
        <f t="shared" si="29"/>
        <v>0</v>
      </c>
      <c r="AM59" s="27">
        <f t="shared" si="30"/>
        <v>0</v>
      </c>
      <c r="AN59" s="27">
        <f t="shared" si="31"/>
        <v>0</v>
      </c>
      <c r="AO59" s="133"/>
    </row>
    <row r="60" spans="1:41" ht="13.5" thickBot="1">
      <c r="A60" s="15"/>
      <c r="B60" s="2" t="s">
        <v>240</v>
      </c>
      <c r="E60" s="52"/>
      <c r="F60" s="80" t="s">
        <v>241</v>
      </c>
      <c r="G60" s="52"/>
      <c r="H60" s="52"/>
      <c r="I60" s="52"/>
      <c r="J60" s="52"/>
      <c r="X60" s="12"/>
      <c r="Y60" s="13"/>
      <c r="Z60" s="13"/>
      <c r="AA60" s="13"/>
      <c r="AB60" s="13"/>
      <c r="AC60" s="13"/>
      <c r="AD60" s="13"/>
      <c r="AE60" s="13"/>
      <c r="AF60" s="13"/>
      <c r="AG60" s="14"/>
      <c r="AI60" s="35"/>
      <c r="AJ60" s="22" t="s">
        <v>181</v>
      </c>
      <c r="AK60" s="94">
        <f>SUM(AK53:AK59)</f>
        <v>0</v>
      </c>
      <c r="AL60" s="94">
        <f t="shared" ref="AL60:AN60" si="32">SUM(AL53:AL59)</f>
        <v>0</v>
      </c>
      <c r="AM60" s="94">
        <f t="shared" si="32"/>
        <v>0</v>
      </c>
      <c r="AN60" s="94">
        <f t="shared" si="32"/>
        <v>0</v>
      </c>
      <c r="AO60" s="133"/>
    </row>
    <row r="61" spans="1:41" ht="13.5" thickTop="1">
      <c r="AI61" s="35"/>
      <c r="AJ61" s="34"/>
      <c r="AK61" s="34"/>
      <c r="AL61" s="34"/>
      <c r="AM61" s="34"/>
      <c r="AN61" s="34"/>
      <c r="AO61" s="133"/>
    </row>
    <row r="62" spans="1:41" ht="12.75" customHeight="1">
      <c r="C62" s="275" t="s">
        <v>242</v>
      </c>
      <c r="D62" s="275"/>
      <c r="E62" s="275"/>
      <c r="F62" s="275"/>
      <c r="G62" s="275"/>
      <c r="H62" s="275"/>
      <c r="I62" s="275"/>
      <c r="J62" s="275"/>
      <c r="K62" s="275"/>
      <c r="L62" s="275"/>
      <c r="M62" s="275"/>
      <c r="N62" s="276"/>
      <c r="AI62" s="39"/>
      <c r="AJ62" s="40"/>
      <c r="AK62" s="40"/>
      <c r="AL62" s="40"/>
      <c r="AM62" s="40"/>
      <c r="AN62" s="40"/>
      <c r="AO62" s="134"/>
    </row>
    <row r="63" spans="1:41" ht="12.75" customHeight="1">
      <c r="C63" s="275"/>
      <c r="D63" s="275"/>
      <c r="E63" s="275"/>
      <c r="F63" s="275"/>
      <c r="G63" s="275"/>
      <c r="H63" s="275"/>
      <c r="I63" s="275"/>
      <c r="J63" s="275"/>
      <c r="K63" s="275"/>
      <c r="L63" s="275"/>
      <c r="M63" s="275"/>
      <c r="N63" s="277"/>
    </row>
  </sheetData>
  <sheetProtection sheet="1" formatColumns="0" selectLockedCells="1"/>
  <protectedRanges>
    <protectedRange sqref="C5:C11 C16:C22 C27:C33 C38:C44" name="Range1_2"/>
    <protectedRange sqref="Y3 Y5 AD3 AB7 AE7 AD5:AF5" name="Range1_1_1"/>
    <protectedRange sqref="AG10" name="Range1_2_1_1"/>
    <protectedRange sqref="AB10" name="Range1_3_2_1"/>
    <protectedRange sqref="C49:C55" name="Range1_2_1"/>
    <protectedRange sqref="AE24" name="Range1_3_1_1_1_1"/>
  </protectedRanges>
  <mergeCells count="100">
    <mergeCell ref="Y2:AB2"/>
    <mergeCell ref="AD2:AF2"/>
    <mergeCell ref="Y5:AB5"/>
    <mergeCell ref="Y6:Z6"/>
    <mergeCell ref="AB6:AC6"/>
    <mergeCell ref="AE6:AF6"/>
    <mergeCell ref="Y3:AB3"/>
    <mergeCell ref="AD3:AF3"/>
    <mergeCell ref="Y7:Z7"/>
    <mergeCell ref="AB7:AC7"/>
    <mergeCell ref="AE7:AF7"/>
    <mergeCell ref="Y9:AB9"/>
    <mergeCell ref="AD9:AF9"/>
    <mergeCell ref="Y10:AA10"/>
    <mergeCell ref="AD10:AE10"/>
    <mergeCell ref="Y11:AA11"/>
    <mergeCell ref="AD11:AE11"/>
    <mergeCell ref="Y12:AA12"/>
    <mergeCell ref="AD12:AE12"/>
    <mergeCell ref="Y13:AA13"/>
    <mergeCell ref="AD13:AE13"/>
    <mergeCell ref="AK15:AN15"/>
    <mergeCell ref="Y16:AF16"/>
    <mergeCell ref="Z18:AC18"/>
    <mergeCell ref="Z19:AC19"/>
    <mergeCell ref="Z20:AC20"/>
    <mergeCell ref="Z21:AC21"/>
    <mergeCell ref="Z22:AC22"/>
    <mergeCell ref="Z23:AC23"/>
    <mergeCell ref="Z24:AC24"/>
    <mergeCell ref="AK27:AN27"/>
    <mergeCell ref="Z28:AC28"/>
    <mergeCell ref="Z29:AC29"/>
    <mergeCell ref="Z30:AC30"/>
    <mergeCell ref="A59:R59"/>
    <mergeCell ref="C62:M63"/>
    <mergeCell ref="N62:N63"/>
    <mergeCell ref="Z44:AC44"/>
    <mergeCell ref="Z45:AC45"/>
    <mergeCell ref="Z47:AC47"/>
    <mergeCell ref="Z48:AC48"/>
    <mergeCell ref="Z49:AA49"/>
    <mergeCell ref="Y50:AF50"/>
    <mergeCell ref="A3:B3"/>
    <mergeCell ref="C3:H3"/>
    <mergeCell ref="I3:J3"/>
    <mergeCell ref="K3:R3"/>
    <mergeCell ref="T3:V3"/>
    <mergeCell ref="AK3:AN3"/>
    <mergeCell ref="G4:H4"/>
    <mergeCell ref="Q4:R4"/>
    <mergeCell ref="Y4:AB4"/>
    <mergeCell ref="Z42:AC42"/>
    <mergeCell ref="Y14:AA14"/>
    <mergeCell ref="AD14:AE14"/>
    <mergeCell ref="G15:H15"/>
    <mergeCell ref="Q15:R15"/>
    <mergeCell ref="G26:H26"/>
    <mergeCell ref="Q26:R26"/>
    <mergeCell ref="Z26:AC26"/>
    <mergeCell ref="Z27:AC27"/>
    <mergeCell ref="Z31:AC31"/>
    <mergeCell ref="Z32:AC32"/>
    <mergeCell ref="Z33:AC33"/>
    <mergeCell ref="A14:B14"/>
    <mergeCell ref="C14:H14"/>
    <mergeCell ref="I14:J14"/>
    <mergeCell ref="K14:R14"/>
    <mergeCell ref="T14:V14"/>
    <mergeCell ref="Z43:AC43"/>
    <mergeCell ref="A25:B25"/>
    <mergeCell ref="C25:H25"/>
    <mergeCell ref="I25:J25"/>
    <mergeCell ref="K25:R25"/>
    <mergeCell ref="T25:V25"/>
    <mergeCell ref="Z25:AC25"/>
    <mergeCell ref="Z41:AC41"/>
    <mergeCell ref="Z34:AC34"/>
    <mergeCell ref="Z35:AC35"/>
    <mergeCell ref="AK51:AN51"/>
    <mergeCell ref="A58:R58"/>
    <mergeCell ref="Z46:AC46"/>
    <mergeCell ref="A36:B36"/>
    <mergeCell ref="C36:H36"/>
    <mergeCell ref="I36:J36"/>
    <mergeCell ref="K36:R36"/>
    <mergeCell ref="T36:V36"/>
    <mergeCell ref="Z36:AC36"/>
    <mergeCell ref="G37:H37"/>
    <mergeCell ref="Q37:R37"/>
    <mergeCell ref="Z37:AC37"/>
    <mergeCell ref="Z38:AC38"/>
    <mergeCell ref="Z39:AC39"/>
    <mergeCell ref="AK39:AN39"/>
    <mergeCell ref="Z40:AC40"/>
    <mergeCell ref="Y53:AD53"/>
    <mergeCell ref="AE53:AF53"/>
    <mergeCell ref="Y55:AF56"/>
    <mergeCell ref="Y58:AD58"/>
    <mergeCell ref="AE58:AF58"/>
  </mergeCells>
  <conditionalFormatting sqref="B5:B11 B16:B22 B27:B33 B38:B44">
    <cfRule type="cellIs" dxfId="115" priority="54" stopIfTrue="1" operator="equal">
      <formula>0</formula>
    </cfRule>
  </conditionalFormatting>
  <conditionalFormatting sqref="B49:B55">
    <cfRule type="cellIs" dxfId="114" priority="4" stopIfTrue="1" operator="equal">
      <formula>0</formula>
    </cfRule>
  </conditionalFormatting>
  <conditionalFormatting sqref="C12:Q12">
    <cfRule type="cellIs" dxfId="113" priority="39" stopIfTrue="1" operator="equal">
      <formula>0</formula>
    </cfRule>
  </conditionalFormatting>
  <conditionalFormatting sqref="C23:Q23">
    <cfRule type="cellIs" dxfId="112" priority="40" stopIfTrue="1" operator="equal">
      <formula>0</formula>
    </cfRule>
  </conditionalFormatting>
  <conditionalFormatting sqref="C34:Q34">
    <cfRule type="cellIs" dxfId="111" priority="38" stopIfTrue="1" operator="equal">
      <formula>0</formula>
    </cfRule>
  </conditionalFormatting>
  <conditionalFormatting sqref="C45:Q45">
    <cfRule type="cellIs" dxfId="110" priority="37" stopIfTrue="1" operator="equal">
      <formula>0</formula>
    </cfRule>
  </conditionalFormatting>
  <conditionalFormatting sqref="T12:V12">
    <cfRule type="cellIs" dxfId="109" priority="45" stopIfTrue="1" operator="equal">
      <formula>0</formula>
    </cfRule>
  </conditionalFormatting>
  <conditionalFormatting sqref="T23:V23">
    <cfRule type="cellIs" dxfId="108" priority="44" stopIfTrue="1" operator="equal">
      <formula>0</formula>
    </cfRule>
  </conditionalFormatting>
  <conditionalFormatting sqref="T34:V34">
    <cfRule type="cellIs" dxfId="107" priority="43" stopIfTrue="1" operator="equal">
      <formula>0</formula>
    </cfRule>
  </conditionalFormatting>
  <conditionalFormatting sqref="T45:V45">
    <cfRule type="cellIs" dxfId="106" priority="42" stopIfTrue="1" operator="equal">
      <formula>0</formula>
    </cfRule>
  </conditionalFormatting>
  <conditionalFormatting sqref="AB14">
    <cfRule type="cellIs" dxfId="105" priority="29" stopIfTrue="1" operator="lessThan">
      <formula>0</formula>
    </cfRule>
  </conditionalFormatting>
  <conditionalFormatting sqref="AE18:AF23 AE25:AF49">
    <cfRule type="cellIs" dxfId="104" priority="1" stopIfTrue="1" operator="equal">
      <formula>0</formula>
    </cfRule>
  </conditionalFormatting>
  <dataValidations count="5">
    <dataValidation allowBlank="1" showInputMessage="1" sqref="AB7" xr:uid="{800A4079-EFAE-408A-9885-3B369491EEFF}"/>
    <dataValidation type="decimal" allowBlank="1" showInputMessage="1" showErrorMessage="1" sqref="AG10 AB10 AE24" xr:uid="{51442174-5D11-40E9-A683-1763461F9DE2}">
      <formula1>0</formula1>
      <formula2>300</formula2>
    </dataValidation>
    <dataValidation type="decimal" allowBlank="1" showInputMessage="1" showErrorMessage="1" sqref="AD5" xr:uid="{5F2221F5-9F66-48EC-8C93-C20D0D9BB018}">
      <formula1>0</formula1>
      <formula2>2</formula2>
    </dataValidation>
    <dataValidation type="decimal" allowBlank="1" showInputMessage="1" showErrorMessage="1" errorTitle="Invalid Data Type" error="Please enter a number between 0 and 24." sqref="C16:C22 C38:C44 C27:C33 C5:C11 C49:C55" xr:uid="{F484A37A-8F47-47A2-AB71-3F3397C73BCD}">
      <formula1>0</formula1>
      <formula2>24</formula2>
    </dataValidation>
    <dataValidation type="date" allowBlank="1" showInputMessage="1" sqref="AE7" xr:uid="{861A1FBC-D98B-4411-82ED-E5B1992E747D}">
      <formula1>1</formula1>
      <formula2>73050</formula2>
    </dataValidation>
  </dataValidations>
  <hyperlinks>
    <hyperlink ref="F60" r:id="rId1" display="http://web.uncg.edu/hrs/PolicyManuals/StaffManual/Section5/" xr:uid="{A04E01ED-8006-439D-A40A-89CF5E923C16}"/>
  </hyperlinks>
  <printOptions horizontalCentered="1" verticalCentered="1"/>
  <pageMargins left="0.7" right="0.7" top="0.75" bottom="0.75" header="0.3" footer="0.3"/>
  <pageSetup scale="54" orientation="landscape" r:id="rId2"/>
  <headerFooter>
    <oddHeader>&amp;CMonthly Time &amp; Leave Record 
For Non-Exempt Employees</oddHeader>
    <oddFooter>&amp;Lv. 1.1
r. 11/18/2025</oddFooter>
  </headerFooter>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B4142BFC-193B-4617-A019-161BE90414EC}">
          <x14:formula1>
            <xm:f>Validation!$F$18:$F$21</xm:f>
          </x14:formula1>
          <xm:sqref>H5:H11 H16:H22 H27:H33 H38:H44 H49:H55</xm:sqref>
        </x14:dataValidation>
        <x14:dataValidation type="list" allowBlank="1" showInputMessage="1" showErrorMessage="1" xr:uid="{5A03EED2-471C-44DA-B7CD-01209C124F0C}">
          <x14:formula1>
            <xm:f>Validation!$B$18:$B$29</xm:f>
          </x14:formula1>
          <xm:sqref>R5:R11 R49:R55 R38:R44 R27:R33 R16:R22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DAB7C-9A34-4735-936B-AD0E5C045939}">
  <sheetPr>
    <tabColor theme="3" tint="0.79998168889431442"/>
  </sheetPr>
  <dimension ref="A2:AP63"/>
  <sheetViews>
    <sheetView showGridLines="0" zoomScale="90" zoomScaleNormal="90" zoomScalePageLayoutView="115" workbookViewId="0">
      <selection activeCell="G31" sqref="G31"/>
    </sheetView>
  </sheetViews>
  <sheetFormatPr defaultColWidth="7.42578125" defaultRowHeight="12.75"/>
  <cols>
    <col min="1" max="2" width="7.42578125" style="2" customWidth="1"/>
    <col min="3" max="3" width="8.140625" style="2" customWidth="1"/>
    <col min="4" max="6" width="8.42578125" style="2" customWidth="1"/>
    <col min="7" max="7" width="7.5703125" style="2" customWidth="1"/>
    <col min="8" max="8" width="8.140625" style="2" customWidth="1"/>
    <col min="9" max="9" width="8.85546875" style="2" customWidth="1"/>
    <col min="10" max="10" width="8.5703125" style="2" customWidth="1"/>
    <col min="11" max="11" width="7.140625" style="2" customWidth="1"/>
    <col min="12" max="12" width="6.5703125" style="2" customWidth="1"/>
    <col min="13" max="13" width="6.140625" style="2" customWidth="1"/>
    <col min="14" max="14" width="6.85546875" style="2" customWidth="1"/>
    <col min="15" max="15" width="5.7109375" style="2" customWidth="1"/>
    <col min="16" max="16" width="6.42578125" style="2" customWidth="1"/>
    <col min="17" max="17" width="6.140625" style="2" bestFit="1" customWidth="1"/>
    <col min="18" max="18" width="8.85546875" style="2" bestFit="1" customWidth="1"/>
    <col min="19" max="19" width="2.5703125" style="2" customWidth="1"/>
    <col min="20" max="21" width="6" style="2" customWidth="1"/>
    <col min="22" max="22" width="7.85546875" style="2" bestFit="1" customWidth="1"/>
    <col min="23" max="24" width="2.140625" style="2" customWidth="1"/>
    <col min="25" max="25" width="7.85546875" style="2" customWidth="1"/>
    <col min="26" max="26" width="7.42578125" style="2" customWidth="1"/>
    <col min="27" max="27" width="3.85546875" style="2" customWidth="1"/>
    <col min="28" max="28" width="17.42578125" style="2" customWidth="1"/>
    <col min="29" max="29" width="2.85546875" style="2" customWidth="1"/>
    <col min="30" max="31" width="7.42578125" style="2" customWidth="1"/>
    <col min="32" max="32" width="10" style="2" customWidth="1"/>
    <col min="33" max="33" width="2.5703125" style="2" customWidth="1"/>
    <col min="34" max="34" width="4.7109375" style="2" hidden="1" customWidth="1"/>
    <col min="35" max="35" width="4" style="2" hidden="1" customWidth="1"/>
    <col min="36" max="36" width="14.28515625" style="2" hidden="1" customWidth="1"/>
    <col min="37" max="37" width="8" style="2" hidden="1" customWidth="1"/>
    <col min="38" max="39" width="8.5703125" style="2" hidden="1" customWidth="1"/>
    <col min="40" max="40" width="7.42578125" style="2" hidden="1" customWidth="1"/>
    <col min="41" max="41" width="3.42578125" style="2" hidden="1" customWidth="1"/>
    <col min="42" max="42" width="7.42578125" style="2" hidden="1" customWidth="1"/>
    <col min="43" max="43" width="7.42578125" style="2" customWidth="1"/>
    <col min="44" max="16384" width="7.42578125" style="2"/>
  </cols>
  <sheetData>
    <row r="2" spans="1:42" ht="13.5" thickBot="1">
      <c r="G2" s="1"/>
      <c r="H2" s="1"/>
      <c r="I2" s="54"/>
      <c r="J2" s="17"/>
      <c r="N2" s="53"/>
      <c r="O2" s="53"/>
      <c r="P2" s="53"/>
      <c r="Q2" s="1"/>
      <c r="S2" s="1"/>
      <c r="Y2" s="325" t="s">
        <v>155</v>
      </c>
      <c r="Z2" s="325"/>
      <c r="AA2" s="325"/>
      <c r="AB2" s="325"/>
      <c r="AC2" s="6"/>
      <c r="AD2" s="325" t="s">
        <v>147</v>
      </c>
      <c r="AE2" s="325"/>
      <c r="AF2" s="325"/>
      <c r="AG2" s="6"/>
      <c r="AH2" s="6"/>
      <c r="AI2" s="31"/>
      <c r="AJ2" s="32"/>
      <c r="AK2" s="33"/>
      <c r="AL2" s="33"/>
      <c r="AM2" s="33"/>
      <c r="AN2" s="34"/>
      <c r="AO2" s="133"/>
    </row>
    <row r="3" spans="1:42" ht="13.5" thickTop="1">
      <c r="A3" s="282" t="s">
        <v>156</v>
      </c>
      <c r="B3" s="282"/>
      <c r="C3" s="283" t="s">
        <v>157</v>
      </c>
      <c r="D3" s="284"/>
      <c r="E3" s="284"/>
      <c r="F3" s="284"/>
      <c r="G3" s="284"/>
      <c r="H3" s="285"/>
      <c r="I3" s="286" t="s">
        <v>158</v>
      </c>
      <c r="J3" s="287"/>
      <c r="K3" s="288" t="s">
        <v>109</v>
      </c>
      <c r="L3" s="289"/>
      <c r="M3" s="289"/>
      <c r="N3" s="289"/>
      <c r="O3" s="289"/>
      <c r="P3" s="289"/>
      <c r="Q3" s="289"/>
      <c r="R3" s="290"/>
      <c r="S3" s="18"/>
      <c r="T3" s="268" t="s">
        <v>98</v>
      </c>
      <c r="U3" s="269"/>
      <c r="V3" s="270"/>
      <c r="Y3" s="321" t="str">
        <f>'Timesheet Setup'!G7</f>
        <v xml:space="preserve">Spiro </v>
      </c>
      <c r="Z3" s="322"/>
      <c r="AA3" s="322"/>
      <c r="AB3" s="323"/>
      <c r="AD3" s="321">
        <f>'Timesheet Setup'!G9</f>
        <v>123456789</v>
      </c>
      <c r="AE3" s="322"/>
      <c r="AF3" s="323"/>
      <c r="AI3" s="31"/>
      <c r="AJ3" s="23" t="s">
        <v>156</v>
      </c>
      <c r="AK3" s="271" t="s">
        <v>159</v>
      </c>
      <c r="AL3" s="291"/>
      <c r="AM3" s="291"/>
      <c r="AN3" s="273"/>
      <c r="AO3" s="133"/>
    </row>
    <row r="4" spans="1:42">
      <c r="A4" s="23" t="s">
        <v>160</v>
      </c>
      <c r="B4" s="24" t="s">
        <v>161</v>
      </c>
      <c r="C4" s="23" t="s">
        <v>162</v>
      </c>
      <c r="D4" s="23" t="s">
        <v>78</v>
      </c>
      <c r="E4" s="23" t="s">
        <v>81</v>
      </c>
      <c r="F4" s="23" t="s">
        <v>84</v>
      </c>
      <c r="G4" s="271" t="s">
        <v>163</v>
      </c>
      <c r="H4" s="272"/>
      <c r="I4" s="93" t="s">
        <v>92</v>
      </c>
      <c r="J4" s="92" t="s">
        <v>95</v>
      </c>
      <c r="K4" s="23" t="s">
        <v>110</v>
      </c>
      <c r="L4" s="130" t="s">
        <v>113</v>
      </c>
      <c r="M4" s="23" t="s">
        <v>116</v>
      </c>
      <c r="N4" s="23" t="s">
        <v>119</v>
      </c>
      <c r="O4" s="23" t="s">
        <v>122</v>
      </c>
      <c r="P4" s="23" t="s">
        <v>125</v>
      </c>
      <c r="Q4" s="271" t="s">
        <v>163</v>
      </c>
      <c r="R4" s="273"/>
      <c r="S4" s="1"/>
      <c r="T4" s="55" t="s">
        <v>102</v>
      </c>
      <c r="U4" s="98" t="s">
        <v>99</v>
      </c>
      <c r="V4" s="132" t="s">
        <v>105</v>
      </c>
      <c r="Y4" s="320" t="s">
        <v>148</v>
      </c>
      <c r="Z4" s="320"/>
      <c r="AA4" s="320"/>
      <c r="AB4" s="320"/>
      <c r="AC4" s="7"/>
      <c r="AD4" s="20" t="s">
        <v>149</v>
      </c>
      <c r="AE4" s="20" t="s">
        <v>78</v>
      </c>
      <c r="AF4" s="20" t="s">
        <v>84</v>
      </c>
      <c r="AI4" s="31"/>
      <c r="AJ4" s="23" t="s">
        <v>160</v>
      </c>
      <c r="AK4" s="23" t="s">
        <v>164</v>
      </c>
      <c r="AL4" s="23" t="s">
        <v>165</v>
      </c>
      <c r="AM4" s="23" t="s">
        <v>102</v>
      </c>
      <c r="AN4" s="23" t="s">
        <v>81</v>
      </c>
      <c r="AO4" s="133"/>
    </row>
    <row r="5" spans="1:42">
      <c r="A5" s="22" t="s">
        <v>166</v>
      </c>
      <c r="B5" s="25">
        <f>IF(WEEKDAY(AB7)=1,AB7,0)</f>
        <v>46054</v>
      </c>
      <c r="C5" s="26"/>
      <c r="D5" s="48"/>
      <c r="E5" s="48"/>
      <c r="F5" s="48"/>
      <c r="G5" s="48"/>
      <c r="H5" s="48"/>
      <c r="I5" s="56"/>
      <c r="J5" s="51"/>
      <c r="K5" s="48"/>
      <c r="L5" s="49"/>
      <c r="M5" s="48"/>
      <c r="N5" s="48"/>
      <c r="O5" s="48"/>
      <c r="P5" s="48"/>
      <c r="Q5" s="48"/>
      <c r="R5" s="50"/>
      <c r="S5" s="3"/>
      <c r="T5" s="56"/>
      <c r="U5" s="99"/>
      <c r="V5" s="97"/>
      <c r="Y5" s="321">
        <f>'Timesheet Setup'!G11</f>
        <v>58401</v>
      </c>
      <c r="Z5" s="322"/>
      <c r="AA5" s="322"/>
      <c r="AB5" s="323"/>
      <c r="AD5" s="82">
        <f>'Timesheet Setup'!G13</f>
        <v>1</v>
      </c>
      <c r="AE5" s="82">
        <f>'Timesheet Setup'!G15</f>
        <v>0</v>
      </c>
      <c r="AF5" s="82">
        <f>'Timesheet Setup'!G17</f>
        <v>0</v>
      </c>
      <c r="AI5" s="35"/>
      <c r="AJ5" s="22" t="s">
        <v>166</v>
      </c>
      <c r="AK5" s="27">
        <f t="shared" ref="AK5:AK11" si="0">I5</f>
        <v>0</v>
      </c>
      <c r="AL5" s="27">
        <f t="shared" ref="AL5:AL11" si="1">K5</f>
        <v>0</v>
      </c>
      <c r="AM5" s="27">
        <f t="shared" ref="AM5:AM11" si="2">IF($U$12&gt;0,T5,0)</f>
        <v>0</v>
      </c>
      <c r="AN5" s="27">
        <f t="shared" ref="AN5:AN11" si="3">IF(E5&gt;8,8,E5)</f>
        <v>0</v>
      </c>
      <c r="AO5" s="133"/>
    </row>
    <row r="6" spans="1:42">
      <c r="A6" s="22" t="s">
        <v>167</v>
      </c>
      <c r="B6" s="25">
        <f>IF(WEEKDAY($AB$7)=2,$AB$7,IF(B5&lt;&gt;0,B5+1,0))</f>
        <v>46055</v>
      </c>
      <c r="C6" s="26"/>
      <c r="D6" s="48"/>
      <c r="E6" s="48"/>
      <c r="F6" s="48"/>
      <c r="G6" s="48"/>
      <c r="H6" s="48"/>
      <c r="I6" s="56"/>
      <c r="J6" s="51"/>
      <c r="K6" s="48"/>
      <c r="L6" s="49"/>
      <c r="M6" s="48"/>
      <c r="N6" s="48"/>
      <c r="O6" s="48"/>
      <c r="P6" s="48"/>
      <c r="Q6" s="48"/>
      <c r="R6" s="50"/>
      <c r="S6" s="3"/>
      <c r="T6" s="56"/>
      <c r="U6" s="99"/>
      <c r="V6" s="97"/>
      <c r="Y6" s="324" t="s">
        <v>168</v>
      </c>
      <c r="Z6" s="324"/>
      <c r="AB6" s="325" t="s">
        <v>169</v>
      </c>
      <c r="AC6" s="325"/>
      <c r="AE6" s="325" t="s">
        <v>170</v>
      </c>
      <c r="AF6" s="325"/>
      <c r="AI6" s="35"/>
      <c r="AJ6" s="22" t="s">
        <v>167</v>
      </c>
      <c r="AK6" s="27">
        <f t="shared" si="0"/>
        <v>0</v>
      </c>
      <c r="AL6" s="27">
        <f t="shared" si="1"/>
        <v>0</v>
      </c>
      <c r="AM6" s="27">
        <f t="shared" si="2"/>
        <v>0</v>
      </c>
      <c r="AN6" s="27">
        <f t="shared" si="3"/>
        <v>0</v>
      </c>
      <c r="AO6" s="133"/>
    </row>
    <row r="7" spans="1:42">
      <c r="A7" s="22" t="s">
        <v>171</v>
      </c>
      <c r="B7" s="25">
        <f>IF(WEEKDAY($AB$7)=3,$AB$7,IF(B6&lt;&gt;0,B6+1,0))</f>
        <v>46056</v>
      </c>
      <c r="C7" s="26"/>
      <c r="D7" s="48"/>
      <c r="E7" s="48"/>
      <c r="F7" s="48"/>
      <c r="G7" s="48"/>
      <c r="H7" s="48"/>
      <c r="I7" s="56"/>
      <c r="J7" s="51"/>
      <c r="K7" s="48"/>
      <c r="L7" s="49"/>
      <c r="M7" s="48"/>
      <c r="N7" s="48"/>
      <c r="O7" s="48"/>
      <c r="P7" s="48"/>
      <c r="Q7" s="48"/>
      <c r="R7" s="50"/>
      <c r="S7" s="3"/>
      <c r="T7" s="56"/>
      <c r="U7" s="99"/>
      <c r="V7" s="97"/>
      <c r="Y7" s="326" t="s">
        <v>248</v>
      </c>
      <c r="Z7" s="327"/>
      <c r="AB7" s="328">
        <f>VLOOKUP(Y7,Validation!B4:F15,2,FALSE)</f>
        <v>46054</v>
      </c>
      <c r="AC7" s="329"/>
      <c r="AE7" s="328">
        <f>VLOOKUP(Y7,Validation!B4:F15,4,FALSE)</f>
        <v>46081</v>
      </c>
      <c r="AF7" s="329"/>
      <c r="AI7" s="35"/>
      <c r="AJ7" s="22" t="s">
        <v>171</v>
      </c>
      <c r="AK7" s="27">
        <f t="shared" si="0"/>
        <v>0</v>
      </c>
      <c r="AL7" s="27">
        <f t="shared" si="1"/>
        <v>0</v>
      </c>
      <c r="AM7" s="27">
        <f t="shared" si="2"/>
        <v>0</v>
      </c>
      <c r="AN7" s="27">
        <f t="shared" si="3"/>
        <v>0</v>
      </c>
      <c r="AO7" s="133"/>
    </row>
    <row r="8" spans="1:42" ht="13.5" thickBot="1">
      <c r="A8" s="22" t="s">
        <v>172</v>
      </c>
      <c r="B8" s="25">
        <f>IF(WEEKDAY($AB$7)=4,$AB$7,IF(B7&lt;&gt;0,B7+1,0))</f>
        <v>46057</v>
      </c>
      <c r="C8" s="26"/>
      <c r="D8" s="48"/>
      <c r="E8" s="48"/>
      <c r="F8" s="48"/>
      <c r="G8" s="48"/>
      <c r="H8" s="48"/>
      <c r="I8" s="56"/>
      <c r="J8" s="51"/>
      <c r="K8" s="48"/>
      <c r="L8" s="49"/>
      <c r="M8" s="48"/>
      <c r="N8" s="48"/>
      <c r="O8" s="48"/>
      <c r="P8" s="48"/>
      <c r="Q8" s="48"/>
      <c r="R8" s="50"/>
      <c r="S8" s="3"/>
      <c r="T8" s="56"/>
      <c r="U8" s="99"/>
      <c r="V8" s="97"/>
      <c r="AI8" s="36"/>
      <c r="AJ8" s="22" t="s">
        <v>172</v>
      </c>
      <c r="AK8" s="27">
        <f t="shared" si="0"/>
        <v>0</v>
      </c>
      <c r="AL8" s="27">
        <f t="shared" si="1"/>
        <v>0</v>
      </c>
      <c r="AM8" s="27">
        <f t="shared" si="2"/>
        <v>0</v>
      </c>
      <c r="AN8" s="27">
        <f t="shared" si="3"/>
        <v>0</v>
      </c>
      <c r="AO8" s="133"/>
    </row>
    <row r="9" spans="1:42" ht="13.5" thickTop="1">
      <c r="A9" s="22" t="s">
        <v>173</v>
      </c>
      <c r="B9" s="25">
        <f>IF(WEEKDAY($AB$7)=5,$AB$7,IF(B8&lt;&gt;0,B8+1,0))</f>
        <v>46058</v>
      </c>
      <c r="C9" s="26"/>
      <c r="D9" s="48"/>
      <c r="E9" s="48"/>
      <c r="F9" s="48"/>
      <c r="G9" s="48"/>
      <c r="H9" s="48"/>
      <c r="I9" s="56"/>
      <c r="J9" s="51"/>
      <c r="K9" s="48"/>
      <c r="L9" s="49"/>
      <c r="M9" s="48"/>
      <c r="N9" s="48"/>
      <c r="O9" s="48"/>
      <c r="P9" s="48"/>
      <c r="Q9" s="48"/>
      <c r="R9" s="50"/>
      <c r="S9" s="3"/>
      <c r="T9" s="56"/>
      <c r="U9" s="99"/>
      <c r="V9" s="97"/>
      <c r="X9" s="1"/>
      <c r="Y9" s="314" t="s">
        <v>174</v>
      </c>
      <c r="Z9" s="315"/>
      <c r="AA9" s="315"/>
      <c r="AB9" s="316"/>
      <c r="AC9" s="85"/>
      <c r="AD9" s="317" t="s">
        <v>98</v>
      </c>
      <c r="AE9" s="318"/>
      <c r="AF9" s="319"/>
      <c r="AG9" s="4"/>
      <c r="AI9" s="35"/>
      <c r="AJ9" s="22" t="s">
        <v>173</v>
      </c>
      <c r="AK9" s="27">
        <f t="shared" si="0"/>
        <v>0</v>
      </c>
      <c r="AL9" s="27">
        <f t="shared" si="1"/>
        <v>0</v>
      </c>
      <c r="AM9" s="27">
        <f t="shared" si="2"/>
        <v>0</v>
      </c>
      <c r="AN9" s="27">
        <f t="shared" si="3"/>
        <v>0</v>
      </c>
      <c r="AO9" s="133"/>
    </row>
    <row r="10" spans="1:42">
      <c r="A10" s="22" t="s">
        <v>175</v>
      </c>
      <c r="B10" s="25">
        <f>IF(WEEKDAY($AB$7)=6,$AB$7,IF(B9&lt;&gt;0,B9+1,0))</f>
        <v>46059</v>
      </c>
      <c r="C10" s="26"/>
      <c r="D10" s="48"/>
      <c r="E10" s="48"/>
      <c r="F10" s="48"/>
      <c r="G10" s="48"/>
      <c r="H10" s="48"/>
      <c r="I10" s="56"/>
      <c r="J10" s="51"/>
      <c r="K10" s="48"/>
      <c r="L10" s="49"/>
      <c r="M10" s="48"/>
      <c r="N10" s="48"/>
      <c r="O10" s="48"/>
      <c r="P10" s="48"/>
      <c r="Q10" s="48"/>
      <c r="R10" s="50"/>
      <c r="S10" s="3"/>
      <c r="T10" s="56"/>
      <c r="U10" s="99"/>
      <c r="V10" s="97"/>
      <c r="X10" s="18"/>
      <c r="Y10" s="312" t="s">
        <v>176</v>
      </c>
      <c r="Z10" s="313"/>
      <c r="AA10" s="313"/>
      <c r="AB10" s="45">
        <f>February!AB14</f>
        <v>0</v>
      </c>
      <c r="AC10" s="86"/>
      <c r="AD10" s="312" t="s">
        <v>177</v>
      </c>
      <c r="AE10" s="313"/>
      <c r="AF10" s="45">
        <f>February!AF14</f>
        <v>0</v>
      </c>
      <c r="AG10" s="4"/>
      <c r="AI10" s="37"/>
      <c r="AJ10" s="22" t="s">
        <v>175</v>
      </c>
      <c r="AK10" s="27">
        <f t="shared" si="0"/>
        <v>0</v>
      </c>
      <c r="AL10" s="27">
        <f t="shared" si="1"/>
        <v>0</v>
      </c>
      <c r="AM10" s="27">
        <f t="shared" si="2"/>
        <v>0</v>
      </c>
      <c r="AN10" s="27">
        <f t="shared" si="3"/>
        <v>0</v>
      </c>
      <c r="AO10" s="133"/>
    </row>
    <row r="11" spans="1:42">
      <c r="A11" s="22" t="s">
        <v>178</v>
      </c>
      <c r="B11" s="25">
        <f>IF(WEEKDAY($AB$7)=7,$AB$7,IF(B10&lt;&gt;0,B10+1,0))</f>
        <v>46060</v>
      </c>
      <c r="C11" s="26"/>
      <c r="D11" s="48"/>
      <c r="E11" s="48"/>
      <c r="F11" s="48"/>
      <c r="G11" s="48"/>
      <c r="H11" s="48"/>
      <c r="I11" s="56"/>
      <c r="J11" s="51"/>
      <c r="K11" s="48"/>
      <c r="L11" s="49"/>
      <c r="M11" s="48"/>
      <c r="N11" s="48"/>
      <c r="O11" s="48"/>
      <c r="P11" s="48"/>
      <c r="Q11" s="48"/>
      <c r="R11" s="50"/>
      <c r="S11" s="3"/>
      <c r="T11" s="56"/>
      <c r="U11" s="99"/>
      <c r="V11" s="97"/>
      <c r="X11" s="1"/>
      <c r="Y11" s="308" t="s">
        <v>179</v>
      </c>
      <c r="Z11" s="309"/>
      <c r="AA11" s="309"/>
      <c r="AB11" s="45">
        <f>AE22</f>
        <v>0</v>
      </c>
      <c r="AC11" s="87"/>
      <c r="AD11" s="308" t="s">
        <v>180</v>
      </c>
      <c r="AE11" s="309"/>
      <c r="AF11" s="84">
        <f>AE39</f>
        <v>0</v>
      </c>
      <c r="AG11" s="4"/>
      <c r="AI11" s="35"/>
      <c r="AJ11" s="22" t="s">
        <v>178</v>
      </c>
      <c r="AK11" s="27">
        <f t="shared" si="0"/>
        <v>0</v>
      </c>
      <c r="AL11" s="27">
        <f t="shared" si="1"/>
        <v>0</v>
      </c>
      <c r="AM11" s="27">
        <f t="shared" si="2"/>
        <v>0</v>
      </c>
      <c r="AN11" s="27">
        <f t="shared" si="3"/>
        <v>0</v>
      </c>
      <c r="AO11" s="133"/>
      <c r="AP11" s="1"/>
    </row>
    <row r="12" spans="1:42">
      <c r="A12" s="131" t="s">
        <v>181</v>
      </c>
      <c r="B12" s="28"/>
      <c r="C12" s="29">
        <f t="shared" ref="C12:Q12" si="4">SUMIF($B5:$B11,"&lt;&gt;0",C5:C11)</f>
        <v>0</v>
      </c>
      <c r="D12" s="29">
        <f t="shared" si="4"/>
        <v>0</v>
      </c>
      <c r="E12" s="29">
        <f t="shared" si="4"/>
        <v>0</v>
      </c>
      <c r="F12" s="29">
        <f t="shared" si="4"/>
        <v>0</v>
      </c>
      <c r="G12" s="29"/>
      <c r="H12" s="29"/>
      <c r="I12" s="47">
        <f>SUMIF($B5:$B11,"&lt;&gt;0",I5:I11)</f>
        <v>0</v>
      </c>
      <c r="J12" s="47">
        <f t="shared" si="4"/>
        <v>0</v>
      </c>
      <c r="K12" s="29">
        <f t="shared" si="4"/>
        <v>0</v>
      </c>
      <c r="L12" s="46">
        <f t="shared" si="4"/>
        <v>0</v>
      </c>
      <c r="M12" s="29">
        <f t="shared" si="4"/>
        <v>0</v>
      </c>
      <c r="N12" s="29">
        <f t="shared" si="4"/>
        <v>0</v>
      </c>
      <c r="O12" s="29">
        <f t="shared" si="4"/>
        <v>0</v>
      </c>
      <c r="P12" s="29">
        <f t="shared" si="4"/>
        <v>0</v>
      </c>
      <c r="Q12" s="29">
        <f t="shared" si="4"/>
        <v>0</v>
      </c>
      <c r="R12" s="29"/>
      <c r="S12" s="3"/>
      <c r="T12" s="57">
        <f>SUMIF($B5:$B11,"&lt;&gt;0",T5:T11)</f>
        <v>0</v>
      </c>
      <c r="U12" s="100">
        <f>SUMIF($B5:$B11,"&lt;&gt;0",U5:U11)</f>
        <v>0</v>
      </c>
      <c r="V12" s="100">
        <f>SUMIF($B5:$B11,"&lt;&gt;0",V5:V11)</f>
        <v>0</v>
      </c>
      <c r="W12" s="1"/>
      <c r="X12" s="3"/>
      <c r="Y12" s="308" t="s">
        <v>182</v>
      </c>
      <c r="Z12" s="309"/>
      <c r="AA12" s="309"/>
      <c r="AB12" s="45">
        <f>AE21</f>
        <v>0</v>
      </c>
      <c r="AC12" s="85"/>
      <c r="AD12" s="308" t="s">
        <v>183</v>
      </c>
      <c r="AE12" s="309"/>
      <c r="AF12" s="84">
        <f>AE40</f>
        <v>0</v>
      </c>
      <c r="AH12" s="4"/>
      <c r="AI12" s="35"/>
      <c r="AJ12" s="22" t="s">
        <v>181</v>
      </c>
      <c r="AK12" s="94">
        <f>SUM(AK5:AK11)</f>
        <v>0</v>
      </c>
      <c r="AL12" s="94">
        <f t="shared" ref="AL12:AN12" si="5">SUM(AL5:AL11)</f>
        <v>0</v>
      </c>
      <c r="AM12" s="94">
        <f t="shared" si="5"/>
        <v>0</v>
      </c>
      <c r="AN12" s="94">
        <f t="shared" si="5"/>
        <v>0</v>
      </c>
      <c r="AO12" s="133"/>
    </row>
    <row r="13" spans="1:42" ht="13.5" thickBot="1">
      <c r="S13" s="3"/>
      <c r="T13" s="18"/>
      <c r="U13" s="18"/>
      <c r="V13" s="18"/>
      <c r="W13" s="18"/>
      <c r="Y13" s="308" t="s">
        <v>184</v>
      </c>
      <c r="Z13" s="309"/>
      <c r="AA13" s="309"/>
      <c r="AB13" s="84">
        <f>AE23</f>
        <v>0</v>
      </c>
      <c r="AC13" s="87"/>
      <c r="AD13" s="310" t="s">
        <v>105</v>
      </c>
      <c r="AE13" s="311"/>
      <c r="AF13" s="84">
        <f>AF48</f>
        <v>0</v>
      </c>
      <c r="AH13" s="4"/>
      <c r="AI13" s="35"/>
      <c r="AJ13" s="34"/>
      <c r="AK13" s="38"/>
      <c r="AL13" s="38"/>
      <c r="AM13" s="38"/>
      <c r="AN13" s="34"/>
      <c r="AO13" s="133"/>
    </row>
    <row r="14" spans="1:42" ht="14.25" thickTop="1" thickBot="1">
      <c r="A14" s="282" t="s">
        <v>185</v>
      </c>
      <c r="B14" s="282"/>
      <c r="C14" s="283" t="s">
        <v>157</v>
      </c>
      <c r="D14" s="284"/>
      <c r="E14" s="284"/>
      <c r="F14" s="284"/>
      <c r="G14" s="284"/>
      <c r="H14" s="285"/>
      <c r="I14" s="286" t="s">
        <v>158</v>
      </c>
      <c r="J14" s="287"/>
      <c r="K14" s="288" t="s">
        <v>109</v>
      </c>
      <c r="L14" s="289"/>
      <c r="M14" s="289"/>
      <c r="N14" s="289"/>
      <c r="O14" s="289"/>
      <c r="P14" s="289"/>
      <c r="Q14" s="289"/>
      <c r="R14" s="290"/>
      <c r="S14" s="1"/>
      <c r="T14" s="268" t="s">
        <v>98</v>
      </c>
      <c r="U14" s="269"/>
      <c r="V14" s="270"/>
      <c r="W14" s="1"/>
      <c r="X14" s="3"/>
      <c r="Y14" s="304" t="s">
        <v>186</v>
      </c>
      <c r="Z14" s="305"/>
      <c r="AA14" s="305"/>
      <c r="AB14" s="177">
        <f>SUM(AB10+AB11+AB12-AB13)</f>
        <v>0</v>
      </c>
      <c r="AC14" s="87"/>
      <c r="AD14" s="306" t="s">
        <v>187</v>
      </c>
      <c r="AE14" s="307"/>
      <c r="AF14" s="89">
        <f>(AF10+AF11)-(AF12+AF13)</f>
        <v>0</v>
      </c>
      <c r="AH14" s="4"/>
      <c r="AI14" s="35"/>
      <c r="AJ14" s="34"/>
      <c r="AK14" s="38"/>
      <c r="AL14" s="38"/>
      <c r="AM14" s="38"/>
      <c r="AN14" s="34"/>
      <c r="AO14" s="133"/>
    </row>
    <row r="15" spans="1:42" ht="14.25" thickTop="1" thickBot="1">
      <c r="A15" s="23" t="s">
        <v>160</v>
      </c>
      <c r="B15" s="24" t="s">
        <v>161</v>
      </c>
      <c r="C15" s="23" t="s">
        <v>162</v>
      </c>
      <c r="D15" s="23" t="s">
        <v>78</v>
      </c>
      <c r="E15" s="23" t="s">
        <v>81</v>
      </c>
      <c r="F15" s="23" t="s">
        <v>84</v>
      </c>
      <c r="G15" s="271" t="s">
        <v>163</v>
      </c>
      <c r="H15" s="272"/>
      <c r="I15" s="93" t="s">
        <v>92</v>
      </c>
      <c r="J15" s="92" t="s">
        <v>95</v>
      </c>
      <c r="K15" s="23" t="s">
        <v>110</v>
      </c>
      <c r="L15" s="130" t="s">
        <v>113</v>
      </c>
      <c r="M15" s="23" t="s">
        <v>116</v>
      </c>
      <c r="N15" s="23" t="s">
        <v>119</v>
      </c>
      <c r="O15" s="23" t="s">
        <v>122</v>
      </c>
      <c r="P15" s="23" t="s">
        <v>125</v>
      </c>
      <c r="Q15" s="271" t="s">
        <v>163</v>
      </c>
      <c r="R15" s="273"/>
      <c r="S15" s="1"/>
      <c r="T15" s="55" t="s">
        <v>102</v>
      </c>
      <c r="U15" s="98" t="s">
        <v>99</v>
      </c>
      <c r="V15" s="132" t="s">
        <v>105</v>
      </c>
      <c r="W15" s="3"/>
      <c r="X15" s="3"/>
      <c r="AG15" s="19"/>
      <c r="AI15" s="35"/>
      <c r="AJ15" s="23" t="s">
        <v>185</v>
      </c>
      <c r="AK15" s="271" t="s">
        <v>159</v>
      </c>
      <c r="AL15" s="291"/>
      <c r="AM15" s="291"/>
      <c r="AN15" s="273"/>
      <c r="AO15" s="133"/>
    </row>
    <row r="16" spans="1:42" ht="15.75" thickTop="1">
      <c r="A16" s="22" t="s">
        <v>166</v>
      </c>
      <c r="B16" s="25">
        <f>IF(B11&lt;&gt;0,IF(SUM(B11+1)&gt;$AE$7,0, SUM(B11+1)),0)</f>
        <v>46061</v>
      </c>
      <c r="C16" s="26"/>
      <c r="D16" s="48"/>
      <c r="E16" s="48"/>
      <c r="F16" s="48"/>
      <c r="G16" s="48"/>
      <c r="H16" s="48"/>
      <c r="I16" s="91"/>
      <c r="J16" s="51"/>
      <c r="K16" s="48"/>
      <c r="L16" s="48"/>
      <c r="M16" s="48"/>
      <c r="N16" s="48"/>
      <c r="O16" s="48"/>
      <c r="P16" s="48"/>
      <c r="Q16" s="48"/>
      <c r="R16" s="50"/>
      <c r="T16" s="56"/>
      <c r="U16" s="99"/>
      <c r="V16" s="97"/>
      <c r="X16" s="3"/>
      <c r="Y16" s="301" t="s">
        <v>188</v>
      </c>
      <c r="Z16" s="302"/>
      <c r="AA16" s="302"/>
      <c r="AB16" s="302"/>
      <c r="AC16" s="302"/>
      <c r="AD16" s="302"/>
      <c r="AE16" s="302"/>
      <c r="AF16" s="303"/>
      <c r="AI16" s="35"/>
      <c r="AJ16" s="23" t="s">
        <v>160</v>
      </c>
      <c r="AK16" s="23" t="s">
        <v>164</v>
      </c>
      <c r="AL16" s="23" t="s">
        <v>165</v>
      </c>
      <c r="AM16" s="23" t="s">
        <v>102</v>
      </c>
      <c r="AN16" s="23" t="s">
        <v>81</v>
      </c>
      <c r="AO16" s="133"/>
    </row>
    <row r="17" spans="1:41" ht="15" thickBot="1">
      <c r="A17" s="22" t="s">
        <v>167</v>
      </c>
      <c r="B17" s="25">
        <f t="shared" ref="B17:B22" si="6">IF(B16&lt;&gt;0,IF(SUM(B16+1)&gt;$AE$7,0, SUM(B16+1)),0)</f>
        <v>46062</v>
      </c>
      <c r="C17" s="26"/>
      <c r="D17" s="48"/>
      <c r="E17" s="48"/>
      <c r="F17" s="48"/>
      <c r="G17" s="48"/>
      <c r="H17" s="48"/>
      <c r="I17" s="91"/>
      <c r="J17" s="51"/>
      <c r="K17" s="48"/>
      <c r="L17" s="48"/>
      <c r="M17" s="48"/>
      <c r="N17" s="48"/>
      <c r="O17" s="48"/>
      <c r="P17" s="48"/>
      <c r="Q17" s="48"/>
      <c r="R17" s="50"/>
      <c r="T17" s="56"/>
      <c r="U17" s="99"/>
      <c r="V17" s="97"/>
      <c r="W17" s="3"/>
      <c r="X17" s="3"/>
      <c r="Y17" s="135" t="s">
        <v>189</v>
      </c>
      <c r="Z17" s="136" t="s">
        <v>190</v>
      </c>
      <c r="AA17" s="77"/>
      <c r="AB17" s="77"/>
      <c r="AC17" s="137"/>
      <c r="AD17" s="138" t="s">
        <v>191</v>
      </c>
      <c r="AE17" s="139" t="s">
        <v>192</v>
      </c>
      <c r="AF17" s="140" t="s">
        <v>193</v>
      </c>
      <c r="AG17" s="1"/>
      <c r="AI17" s="35"/>
      <c r="AJ17" s="22" t="s">
        <v>166</v>
      </c>
      <c r="AK17" s="27">
        <f t="shared" ref="AK17:AK23" si="7">I16</f>
        <v>0</v>
      </c>
      <c r="AL17" s="27">
        <f t="shared" ref="AL17:AL23" si="8">K16</f>
        <v>0</v>
      </c>
      <c r="AM17" s="27">
        <f t="shared" ref="AM17:AM23" si="9">IF($U$12&gt;0,T16,0)</f>
        <v>0</v>
      </c>
      <c r="AN17" s="27">
        <f t="shared" ref="AN17:AN23" si="10">IF(E16&gt;8,8,E16)</f>
        <v>0</v>
      </c>
      <c r="AO17" s="133"/>
    </row>
    <row r="18" spans="1:41" ht="15.75" thickTop="1">
      <c r="A18" s="22" t="s">
        <v>171</v>
      </c>
      <c r="B18" s="25">
        <f t="shared" si="6"/>
        <v>46063</v>
      </c>
      <c r="C18" s="26"/>
      <c r="D18" s="48"/>
      <c r="E18" s="48"/>
      <c r="F18" s="48"/>
      <c r="G18" s="48"/>
      <c r="H18" s="48"/>
      <c r="I18" s="91"/>
      <c r="J18" s="51"/>
      <c r="K18" s="48"/>
      <c r="L18" s="48"/>
      <c r="M18" s="48"/>
      <c r="N18" s="48"/>
      <c r="O18" s="48"/>
      <c r="P18" s="48"/>
      <c r="Q18" s="48"/>
      <c r="R18" s="50"/>
      <c r="T18" s="56"/>
      <c r="U18" s="99"/>
      <c r="V18" s="97"/>
      <c r="W18" s="3"/>
      <c r="X18" s="3"/>
      <c r="Y18" s="141" t="s">
        <v>194</v>
      </c>
      <c r="Z18" s="278" t="s">
        <v>195</v>
      </c>
      <c r="AA18" s="279"/>
      <c r="AB18" s="279"/>
      <c r="AC18" s="280"/>
      <c r="AD18" s="142" t="s">
        <v>78</v>
      </c>
      <c r="AE18" s="143">
        <f>IF($AE$5=10,D$12+D$23+D$34+D$45+D$56,0)</f>
        <v>0</v>
      </c>
      <c r="AF18" s="144">
        <f>AE18</f>
        <v>0</v>
      </c>
      <c r="AH18" s="19"/>
      <c r="AI18" s="35"/>
      <c r="AJ18" s="22" t="s">
        <v>167</v>
      </c>
      <c r="AK18" s="27">
        <f t="shared" si="7"/>
        <v>0</v>
      </c>
      <c r="AL18" s="27">
        <f t="shared" si="8"/>
        <v>0</v>
      </c>
      <c r="AM18" s="27">
        <f t="shared" si="9"/>
        <v>0</v>
      </c>
      <c r="AN18" s="27">
        <f t="shared" si="10"/>
        <v>0</v>
      </c>
      <c r="AO18" s="133"/>
    </row>
    <row r="19" spans="1:41" ht="15">
      <c r="A19" s="22" t="s">
        <v>172</v>
      </c>
      <c r="B19" s="25">
        <f t="shared" si="6"/>
        <v>46064</v>
      </c>
      <c r="C19" s="26"/>
      <c r="D19" s="48"/>
      <c r="E19" s="48"/>
      <c r="F19" s="48"/>
      <c r="G19" s="48"/>
      <c r="H19" s="48"/>
      <c r="I19" s="91"/>
      <c r="J19" s="51"/>
      <c r="K19" s="48"/>
      <c r="L19" s="48"/>
      <c r="M19" s="48"/>
      <c r="N19" s="48"/>
      <c r="O19" s="48"/>
      <c r="P19" s="48"/>
      <c r="Q19" s="48"/>
      <c r="R19" s="50"/>
      <c r="T19" s="56"/>
      <c r="U19" s="99"/>
      <c r="V19" s="97"/>
      <c r="W19" s="3"/>
      <c r="X19" s="3"/>
      <c r="Y19" s="145" t="s">
        <v>196</v>
      </c>
      <c r="Z19" s="292" t="s">
        <v>197</v>
      </c>
      <c r="AA19" s="293"/>
      <c r="AB19" s="293"/>
      <c r="AC19" s="294"/>
      <c r="AD19" s="146" t="s">
        <v>78</v>
      </c>
      <c r="AE19" s="147">
        <f>IF($AE$5=15,D$12+D$23+D$34+D$45+D$56,0)</f>
        <v>0</v>
      </c>
      <c r="AF19" s="148">
        <f>AE19</f>
        <v>0</v>
      </c>
      <c r="AI19" s="35"/>
      <c r="AJ19" s="22" t="s">
        <v>171</v>
      </c>
      <c r="AK19" s="27">
        <f t="shared" si="7"/>
        <v>0</v>
      </c>
      <c r="AL19" s="27">
        <f t="shared" si="8"/>
        <v>0</v>
      </c>
      <c r="AM19" s="27">
        <f t="shared" si="9"/>
        <v>0</v>
      </c>
      <c r="AN19" s="27">
        <f t="shared" si="10"/>
        <v>0</v>
      </c>
      <c r="AO19" s="133"/>
    </row>
    <row r="20" spans="1:41" ht="15.75" thickBot="1">
      <c r="A20" s="22" t="s">
        <v>173</v>
      </c>
      <c r="B20" s="25">
        <f t="shared" si="6"/>
        <v>46065</v>
      </c>
      <c r="C20" s="26"/>
      <c r="D20" s="48"/>
      <c r="E20" s="48"/>
      <c r="F20" s="48"/>
      <c r="G20" s="48"/>
      <c r="H20" s="48"/>
      <c r="I20" s="91"/>
      <c r="J20" s="51"/>
      <c r="K20" s="48"/>
      <c r="L20" s="48"/>
      <c r="M20" s="48"/>
      <c r="N20" s="48"/>
      <c r="O20" s="48"/>
      <c r="P20" s="48"/>
      <c r="Q20" s="48"/>
      <c r="R20" s="50"/>
      <c r="T20" s="56"/>
      <c r="U20" s="99"/>
      <c r="V20" s="97"/>
      <c r="W20" s="3"/>
      <c r="X20" s="3"/>
      <c r="Y20" s="149" t="s">
        <v>198</v>
      </c>
      <c r="Z20" s="260" t="s">
        <v>199</v>
      </c>
      <c r="AA20" s="261"/>
      <c r="AB20" s="261"/>
      <c r="AC20" s="262"/>
      <c r="AD20" s="150" t="s">
        <v>78</v>
      </c>
      <c r="AE20" s="151">
        <f>IF($AE$5=25,D$12+D$23+D$34+D$45+D$56,0)</f>
        <v>0</v>
      </c>
      <c r="AF20" s="152">
        <f>AE20</f>
        <v>0</v>
      </c>
      <c r="AH20" s="1"/>
      <c r="AI20" s="35"/>
      <c r="AJ20" s="22" t="s">
        <v>172</v>
      </c>
      <c r="AK20" s="27">
        <f t="shared" si="7"/>
        <v>0</v>
      </c>
      <c r="AL20" s="27">
        <f t="shared" si="8"/>
        <v>0</v>
      </c>
      <c r="AM20" s="27">
        <f t="shared" si="9"/>
        <v>0</v>
      </c>
      <c r="AN20" s="27">
        <f t="shared" si="10"/>
        <v>0</v>
      </c>
      <c r="AO20" s="133"/>
    </row>
    <row r="21" spans="1:41" ht="15.75" thickTop="1">
      <c r="A21" s="22" t="s">
        <v>175</v>
      </c>
      <c r="B21" s="25">
        <f t="shared" si="6"/>
        <v>46066</v>
      </c>
      <c r="C21" s="26"/>
      <c r="D21" s="48"/>
      <c r="E21" s="48"/>
      <c r="F21" s="48"/>
      <c r="G21" s="48"/>
      <c r="H21" s="48"/>
      <c r="I21" s="91"/>
      <c r="J21" s="51"/>
      <c r="K21" s="48"/>
      <c r="L21" s="48"/>
      <c r="M21" s="48"/>
      <c r="N21" s="48"/>
      <c r="O21" s="48"/>
      <c r="P21" s="48"/>
      <c r="Q21" s="48"/>
      <c r="R21" s="50"/>
      <c r="T21" s="56"/>
      <c r="U21" s="99"/>
      <c r="V21" s="97"/>
      <c r="W21" s="3"/>
      <c r="X21" s="3"/>
      <c r="Y21" s="184" t="s">
        <v>200</v>
      </c>
      <c r="Z21" s="278" t="s">
        <v>201</v>
      </c>
      <c r="AA21" s="279"/>
      <c r="AB21" s="279"/>
      <c r="AC21" s="280"/>
      <c r="AD21" s="142" t="s">
        <v>92</v>
      </c>
      <c r="AE21" s="143">
        <f>IF(SUM(C12+D12+E12)&lt;=40,AK12+AN12,AN12)+
IF(SUM(C23+D23+E23)&lt;=40,AK24+AN24,AN24)+
IF(SUM(C34+D34+E34)&lt;=40,AK36+AN36,AN36)+
IF(SUM(C45+D45+E45)&lt;=40,AK48+AN48,AN48)+
IF(SUM(C56+D56+E56)&lt;=40,AK60+AN60,AN60)</f>
        <v>0</v>
      </c>
      <c r="AF21" s="144">
        <f>AE21</f>
        <v>0</v>
      </c>
      <c r="AI21" s="35"/>
      <c r="AJ21" s="22" t="s">
        <v>173</v>
      </c>
      <c r="AK21" s="27">
        <f t="shared" si="7"/>
        <v>0</v>
      </c>
      <c r="AL21" s="27">
        <f t="shared" si="8"/>
        <v>0</v>
      </c>
      <c r="AM21" s="27">
        <f t="shared" si="9"/>
        <v>0</v>
      </c>
      <c r="AN21" s="27">
        <f t="shared" si="10"/>
        <v>0</v>
      </c>
      <c r="AO21" s="133"/>
    </row>
    <row r="22" spans="1:41" ht="15">
      <c r="A22" s="22" t="s">
        <v>178</v>
      </c>
      <c r="B22" s="25">
        <f t="shared" si="6"/>
        <v>46067</v>
      </c>
      <c r="C22" s="26"/>
      <c r="D22" s="48"/>
      <c r="E22" s="48"/>
      <c r="F22" s="48"/>
      <c r="G22" s="48"/>
      <c r="H22" s="48"/>
      <c r="I22" s="91"/>
      <c r="J22" s="51"/>
      <c r="K22" s="48"/>
      <c r="L22" s="48"/>
      <c r="M22" s="48"/>
      <c r="N22" s="48"/>
      <c r="O22" s="48"/>
      <c r="P22" s="48"/>
      <c r="Q22" s="48"/>
      <c r="R22" s="50"/>
      <c r="T22" s="56"/>
      <c r="U22" s="99"/>
      <c r="V22" s="97"/>
      <c r="W22" s="3"/>
      <c r="X22" s="1"/>
      <c r="Y22" s="187">
        <v>69</v>
      </c>
      <c r="Z22" s="292" t="s">
        <v>202</v>
      </c>
      <c r="AA22" s="293"/>
      <c r="AB22" s="293"/>
      <c r="AC22" s="294"/>
      <c r="AD22" s="146" t="s">
        <v>92</v>
      </c>
      <c r="AE22" s="147">
        <f>IF($C$12+$D$12+$E$12&gt;40,(AK12)*1.5,0)+
IF($C$23+$D$23+$E$23&gt;40,(AK24)*1.5,0)+
IF($C$34+$D$34+$E$34&gt;40,(AK36)*1.5,0)+
IF($C$45+$D$45+$E$45&gt;40,(AK48)*1.5,0)+
IF($C$56+$D$56+$E$56&gt;40,(AK60)*1.5,0)</f>
        <v>0</v>
      </c>
      <c r="AF22" s="148">
        <f>IF(AE22&gt;0,AE22/1.5,0)</f>
        <v>0</v>
      </c>
      <c r="AI22" s="35"/>
      <c r="AJ22" s="22" t="s">
        <v>175</v>
      </c>
      <c r="AK22" s="27">
        <f t="shared" si="7"/>
        <v>0</v>
      </c>
      <c r="AL22" s="27">
        <f t="shared" si="8"/>
        <v>0</v>
      </c>
      <c r="AM22" s="27">
        <f t="shared" si="9"/>
        <v>0</v>
      </c>
      <c r="AN22" s="27">
        <f t="shared" si="10"/>
        <v>0</v>
      </c>
      <c r="AO22" s="133"/>
    </row>
    <row r="23" spans="1:41" ht="15">
      <c r="A23" s="30" t="s">
        <v>181</v>
      </c>
      <c r="B23" s="21"/>
      <c r="C23" s="29">
        <f>SUMIF($B16:$B22,"&lt;&gt;0",C16:C22)</f>
        <v>0</v>
      </c>
      <c r="D23" s="29">
        <f t="shared" ref="D23:Q23" si="11">SUMIF($B16:$B22,"&lt;&gt;0",D16:D22)</f>
        <v>0</v>
      </c>
      <c r="E23" s="29">
        <f t="shared" si="11"/>
        <v>0</v>
      </c>
      <c r="F23" s="29">
        <f t="shared" si="11"/>
        <v>0</v>
      </c>
      <c r="G23" s="29"/>
      <c r="H23" s="29"/>
      <c r="I23" s="47">
        <f t="shared" si="11"/>
        <v>0</v>
      </c>
      <c r="J23" s="47">
        <f t="shared" si="11"/>
        <v>0</v>
      </c>
      <c r="K23" s="29">
        <f t="shared" si="11"/>
        <v>0</v>
      </c>
      <c r="L23" s="29">
        <f t="shared" si="11"/>
        <v>0</v>
      </c>
      <c r="M23" s="29">
        <f t="shared" si="11"/>
        <v>0</v>
      </c>
      <c r="N23" s="29">
        <f t="shared" si="11"/>
        <v>0</v>
      </c>
      <c r="O23" s="29">
        <f t="shared" si="11"/>
        <v>0</v>
      </c>
      <c r="P23" s="29">
        <f t="shared" si="11"/>
        <v>0</v>
      </c>
      <c r="Q23" s="29">
        <f t="shared" si="11"/>
        <v>0</v>
      </c>
      <c r="R23" s="29"/>
      <c r="T23" s="57">
        <f>SUMIF($B16:$B22,"&lt;&gt;0",T16:T22)</f>
        <v>0</v>
      </c>
      <c r="U23" s="100">
        <f>SUMIF($B16:$B22,"&lt;&gt;0",U16:U22)</f>
        <v>0</v>
      </c>
      <c r="V23" s="100">
        <f>SUMIF($B16:$B22,"&lt;&gt;0",V16:V22)</f>
        <v>0</v>
      </c>
      <c r="W23" s="3"/>
      <c r="Y23" s="153" t="s">
        <v>203</v>
      </c>
      <c r="Z23" s="292" t="s">
        <v>111</v>
      </c>
      <c r="AA23" s="293"/>
      <c r="AB23" s="293"/>
      <c r="AC23" s="294"/>
      <c r="AD23" s="146" t="s">
        <v>110</v>
      </c>
      <c r="AE23" s="154">
        <f>AL12+AL24+AL36+AL48+AL60</f>
        <v>0</v>
      </c>
      <c r="AF23" s="148">
        <f>AE23</f>
        <v>0</v>
      </c>
      <c r="AI23" s="35"/>
      <c r="AJ23" s="22" t="s">
        <v>178</v>
      </c>
      <c r="AK23" s="27">
        <f t="shared" si="7"/>
        <v>0</v>
      </c>
      <c r="AL23" s="27">
        <f t="shared" si="8"/>
        <v>0</v>
      </c>
      <c r="AM23" s="27">
        <f t="shared" si="9"/>
        <v>0</v>
      </c>
      <c r="AN23" s="27">
        <f t="shared" si="10"/>
        <v>0</v>
      </c>
      <c r="AO23" s="133"/>
    </row>
    <row r="24" spans="1:41" ht="15.75" thickBot="1">
      <c r="T24" s="1"/>
      <c r="U24" s="1"/>
      <c r="V24" s="1"/>
      <c r="W24" s="3"/>
      <c r="Y24" s="155">
        <v>75</v>
      </c>
      <c r="Z24" s="298" t="s">
        <v>204</v>
      </c>
      <c r="AA24" s="299"/>
      <c r="AB24" s="299"/>
      <c r="AC24" s="300"/>
      <c r="AD24" s="156"/>
      <c r="AE24" s="156"/>
      <c r="AF24" s="157"/>
      <c r="AI24" s="35"/>
      <c r="AJ24" s="22" t="s">
        <v>181</v>
      </c>
      <c r="AK24" s="94">
        <f>SUM(AK17:AK23)</f>
        <v>0</v>
      </c>
      <c r="AL24" s="94">
        <f t="shared" ref="AL24:AN24" si="12">SUM(AL17:AL23)</f>
        <v>0</v>
      </c>
      <c r="AM24" s="94">
        <f t="shared" si="12"/>
        <v>0</v>
      </c>
      <c r="AN24" s="94">
        <f t="shared" si="12"/>
        <v>0</v>
      </c>
      <c r="AO24" s="133"/>
    </row>
    <row r="25" spans="1:41" ht="16.5" thickTop="1" thickBot="1">
      <c r="A25" s="282" t="s">
        <v>205</v>
      </c>
      <c r="B25" s="282"/>
      <c r="C25" s="283" t="s">
        <v>157</v>
      </c>
      <c r="D25" s="284"/>
      <c r="E25" s="284"/>
      <c r="F25" s="284"/>
      <c r="G25" s="284"/>
      <c r="H25" s="285"/>
      <c r="I25" s="286" t="s">
        <v>158</v>
      </c>
      <c r="J25" s="287"/>
      <c r="K25" s="288" t="s">
        <v>109</v>
      </c>
      <c r="L25" s="289"/>
      <c r="M25" s="289"/>
      <c r="N25" s="289"/>
      <c r="O25" s="289"/>
      <c r="P25" s="289"/>
      <c r="Q25" s="289"/>
      <c r="R25" s="290"/>
      <c r="T25" s="268" t="s">
        <v>98</v>
      </c>
      <c r="U25" s="269"/>
      <c r="V25" s="270"/>
      <c r="W25" s="1"/>
      <c r="Y25" s="158" t="s">
        <v>206</v>
      </c>
      <c r="Z25" s="295" t="s">
        <v>82</v>
      </c>
      <c r="AA25" s="296"/>
      <c r="AB25" s="296"/>
      <c r="AC25" s="297"/>
      <c r="AD25" s="159" t="s">
        <v>81</v>
      </c>
      <c r="AE25" s="160">
        <f>SUM($E$12+E23+E34+E45+E56)</f>
        <v>0</v>
      </c>
      <c r="AF25" s="161">
        <f>AE25</f>
        <v>0</v>
      </c>
      <c r="AI25" s="35"/>
      <c r="AJ25" s="34"/>
      <c r="AK25" s="34"/>
      <c r="AL25" s="34"/>
      <c r="AM25" s="34"/>
      <c r="AN25" s="34"/>
      <c r="AO25" s="133"/>
    </row>
    <row r="26" spans="1:41" ht="15.75" thickTop="1">
      <c r="A26" s="23" t="s">
        <v>160</v>
      </c>
      <c r="B26" s="24" t="s">
        <v>161</v>
      </c>
      <c r="C26" s="23" t="s">
        <v>162</v>
      </c>
      <c r="D26" s="23" t="s">
        <v>78</v>
      </c>
      <c r="E26" s="23" t="s">
        <v>81</v>
      </c>
      <c r="F26" s="23" t="s">
        <v>84</v>
      </c>
      <c r="G26" s="271" t="s">
        <v>163</v>
      </c>
      <c r="H26" s="272"/>
      <c r="I26" s="93" t="s">
        <v>92</v>
      </c>
      <c r="J26" s="92" t="s">
        <v>95</v>
      </c>
      <c r="K26" s="23" t="s">
        <v>110</v>
      </c>
      <c r="L26" s="130" t="s">
        <v>113</v>
      </c>
      <c r="M26" s="23" t="s">
        <v>116</v>
      </c>
      <c r="N26" s="23" t="s">
        <v>119</v>
      </c>
      <c r="O26" s="23" t="s">
        <v>122</v>
      </c>
      <c r="P26" s="23" t="s">
        <v>125</v>
      </c>
      <c r="Q26" s="271" t="s">
        <v>163</v>
      </c>
      <c r="R26" s="273"/>
      <c r="S26" s="1"/>
      <c r="T26" s="55" t="s">
        <v>102</v>
      </c>
      <c r="U26" s="98" t="s">
        <v>99</v>
      </c>
      <c r="V26" s="132" t="s">
        <v>105</v>
      </c>
      <c r="Y26" s="162" t="s">
        <v>207</v>
      </c>
      <c r="Z26" s="278" t="s">
        <v>208</v>
      </c>
      <c r="AA26" s="279"/>
      <c r="AB26" s="279"/>
      <c r="AC26" s="280"/>
      <c r="AD26" s="142" t="s">
        <v>84</v>
      </c>
      <c r="AE26" s="143">
        <f>IF($AF$5=94,F$12+F$23+F$34+F$45+F$56,0)</f>
        <v>0</v>
      </c>
      <c r="AF26" s="144">
        <f>AE26</f>
        <v>0</v>
      </c>
      <c r="AI26" s="35"/>
      <c r="AJ26" s="34"/>
      <c r="AK26" s="32"/>
      <c r="AL26" s="32"/>
      <c r="AM26" s="32"/>
      <c r="AN26" s="34"/>
      <c r="AO26" s="133"/>
    </row>
    <row r="27" spans="1:41" ht="15">
      <c r="A27" s="22" t="s">
        <v>166</v>
      </c>
      <c r="B27" s="25">
        <f>IF(B22&lt;&gt;0,IF(SUM(B22+1)&gt;$AE$7,0, SUM(B22+1)),0)</f>
        <v>46068</v>
      </c>
      <c r="C27" s="26"/>
      <c r="D27" s="48"/>
      <c r="E27" s="48"/>
      <c r="F27" s="48"/>
      <c r="G27" s="48"/>
      <c r="H27" s="48"/>
      <c r="I27" s="91"/>
      <c r="J27" s="51"/>
      <c r="K27" s="48"/>
      <c r="L27" s="48"/>
      <c r="M27" s="48"/>
      <c r="N27" s="48"/>
      <c r="O27" s="48"/>
      <c r="P27" s="48"/>
      <c r="Q27" s="48"/>
      <c r="R27" s="50"/>
      <c r="T27" s="56"/>
      <c r="U27" s="99"/>
      <c r="V27" s="97"/>
      <c r="Y27" s="163" t="s">
        <v>209</v>
      </c>
      <c r="Z27" s="292" t="s">
        <v>210</v>
      </c>
      <c r="AA27" s="293"/>
      <c r="AB27" s="293"/>
      <c r="AC27" s="294"/>
      <c r="AD27" s="146" t="s">
        <v>84</v>
      </c>
      <c r="AE27" s="147">
        <f>IF($AF$5=2,F$12+F$23+F$34+F$45+F$56,0)</f>
        <v>0</v>
      </c>
      <c r="AF27" s="148">
        <f>AE27</f>
        <v>0</v>
      </c>
      <c r="AI27" s="35"/>
      <c r="AJ27" s="23" t="s">
        <v>205</v>
      </c>
      <c r="AK27" s="271" t="s">
        <v>159</v>
      </c>
      <c r="AL27" s="291"/>
      <c r="AM27" s="291"/>
      <c r="AN27" s="273"/>
      <c r="AO27" s="133"/>
    </row>
    <row r="28" spans="1:41" ht="15">
      <c r="A28" s="22" t="s">
        <v>167</v>
      </c>
      <c r="B28" s="25">
        <f t="shared" ref="B28:B33" si="13">IF(B27&lt;&gt;0,IF(SUM(B27+1)&gt;$AE$7,0, SUM(B27+1)),0)</f>
        <v>46069</v>
      </c>
      <c r="C28" s="26"/>
      <c r="D28" s="48"/>
      <c r="E28" s="48"/>
      <c r="F28" s="48"/>
      <c r="G28" s="48"/>
      <c r="H28" s="48"/>
      <c r="I28" s="91"/>
      <c r="J28" s="51"/>
      <c r="K28" s="48"/>
      <c r="L28" s="48"/>
      <c r="M28" s="48"/>
      <c r="N28" s="48"/>
      <c r="O28" s="48"/>
      <c r="P28" s="48"/>
      <c r="Q28" s="48"/>
      <c r="R28" s="50"/>
      <c r="T28" s="56"/>
      <c r="U28" s="99"/>
      <c r="V28" s="97"/>
      <c r="Y28" s="163" t="s">
        <v>211</v>
      </c>
      <c r="Z28" s="292" t="s">
        <v>212</v>
      </c>
      <c r="AA28" s="293"/>
      <c r="AB28" s="293"/>
      <c r="AC28" s="294"/>
      <c r="AD28" s="146" t="s">
        <v>84</v>
      </c>
      <c r="AE28" s="147">
        <f>IF($AF$5=3,F$12+F$23+F$34+F$45+F$56,0)</f>
        <v>0</v>
      </c>
      <c r="AF28" s="148">
        <f>AE28</f>
        <v>0</v>
      </c>
      <c r="AI28" s="35"/>
      <c r="AJ28" s="23" t="s">
        <v>160</v>
      </c>
      <c r="AK28" s="23" t="s">
        <v>164</v>
      </c>
      <c r="AL28" s="23" t="s">
        <v>165</v>
      </c>
      <c r="AM28" s="23" t="s">
        <v>102</v>
      </c>
      <c r="AN28" s="23" t="s">
        <v>81</v>
      </c>
      <c r="AO28" s="133"/>
    </row>
    <row r="29" spans="1:41" ht="15">
      <c r="A29" s="22" t="s">
        <v>171</v>
      </c>
      <c r="B29" s="25">
        <f t="shared" si="13"/>
        <v>46070</v>
      </c>
      <c r="C29" s="26"/>
      <c r="D29" s="48"/>
      <c r="E29" s="48"/>
      <c r="F29" s="48"/>
      <c r="G29" s="48"/>
      <c r="H29" s="48"/>
      <c r="I29" s="91"/>
      <c r="J29" s="51"/>
      <c r="K29" s="48"/>
      <c r="L29" s="48"/>
      <c r="M29" s="48"/>
      <c r="N29" s="48"/>
      <c r="O29" s="48"/>
      <c r="P29" s="48"/>
      <c r="Q29" s="48"/>
      <c r="R29" s="50"/>
      <c r="T29" s="56"/>
      <c r="U29" s="99"/>
      <c r="V29" s="97"/>
      <c r="Y29" s="163" t="s">
        <v>213</v>
      </c>
      <c r="Z29" s="292" t="s">
        <v>214</v>
      </c>
      <c r="AA29" s="293"/>
      <c r="AB29" s="293"/>
      <c r="AC29" s="294"/>
      <c r="AD29" s="146" t="s">
        <v>5</v>
      </c>
      <c r="AE29" s="147">
        <f>SUMIFS(G:G,H:H,"CB 1.5",B:B,"&lt;&gt;0")*1.5</f>
        <v>0</v>
      </c>
      <c r="AF29" s="148">
        <f>AE29/1.5</f>
        <v>0</v>
      </c>
      <c r="AI29" s="35"/>
      <c r="AJ29" s="22" t="s">
        <v>166</v>
      </c>
      <c r="AK29" s="27">
        <f t="shared" ref="AK29:AK35" si="14">I27</f>
        <v>0</v>
      </c>
      <c r="AL29" s="27">
        <f t="shared" ref="AL29:AL35" si="15">K27</f>
        <v>0</v>
      </c>
      <c r="AM29" s="27">
        <f t="shared" ref="AM29:AM35" si="16">IF($U$12&gt;0,T27,0)</f>
        <v>0</v>
      </c>
      <c r="AN29" s="27">
        <f t="shared" ref="AN29:AN35" si="17">IF(E27&gt;8,8,E27)</f>
        <v>0</v>
      </c>
      <c r="AO29" s="133"/>
    </row>
    <row r="30" spans="1:41" ht="15.75" thickBot="1">
      <c r="A30" s="22" t="s">
        <v>172</v>
      </c>
      <c r="B30" s="25">
        <f t="shared" si="13"/>
        <v>46071</v>
      </c>
      <c r="C30" s="26"/>
      <c r="D30" s="48"/>
      <c r="E30" s="48"/>
      <c r="F30" s="48"/>
      <c r="G30" s="48"/>
      <c r="H30" s="48"/>
      <c r="I30" s="91"/>
      <c r="J30" s="51"/>
      <c r="K30" s="48"/>
      <c r="L30" s="48"/>
      <c r="M30" s="48"/>
      <c r="N30" s="48"/>
      <c r="O30" s="48"/>
      <c r="P30" s="48"/>
      <c r="Q30" s="48"/>
      <c r="R30" s="50"/>
      <c r="T30" s="56"/>
      <c r="U30" s="99"/>
      <c r="V30" s="97"/>
      <c r="Y30" s="164" t="s">
        <v>215</v>
      </c>
      <c r="Z30" s="260" t="s">
        <v>216</v>
      </c>
      <c r="AA30" s="261"/>
      <c r="AB30" s="261"/>
      <c r="AC30" s="262"/>
      <c r="AD30" s="150" t="s">
        <v>9</v>
      </c>
      <c r="AE30" s="151">
        <f>SUMIFS(G:G,H:H,"CB 1.0",B:B,"&lt;&gt;0")</f>
        <v>0</v>
      </c>
      <c r="AF30" s="152">
        <f>AE30</f>
        <v>0</v>
      </c>
      <c r="AI30" s="35"/>
      <c r="AJ30" s="22" t="s">
        <v>167</v>
      </c>
      <c r="AK30" s="27">
        <f t="shared" si="14"/>
        <v>0</v>
      </c>
      <c r="AL30" s="27">
        <f t="shared" si="15"/>
        <v>0</v>
      </c>
      <c r="AM30" s="27">
        <f t="shared" si="16"/>
        <v>0</v>
      </c>
      <c r="AN30" s="27">
        <f t="shared" si="17"/>
        <v>0</v>
      </c>
      <c r="AO30" s="133"/>
    </row>
    <row r="31" spans="1:41" ht="15.75" thickTop="1">
      <c r="A31" s="22" t="s">
        <v>173</v>
      </c>
      <c r="B31" s="25">
        <f t="shared" si="13"/>
        <v>46072</v>
      </c>
      <c r="C31" s="26"/>
      <c r="D31" s="48"/>
      <c r="E31" s="48"/>
      <c r="F31" s="48"/>
      <c r="G31" s="48"/>
      <c r="H31" s="48"/>
      <c r="I31" s="91"/>
      <c r="J31" s="51"/>
      <c r="K31" s="48"/>
      <c r="L31" s="48"/>
      <c r="M31" s="48"/>
      <c r="N31" s="48"/>
      <c r="O31" s="48"/>
      <c r="P31" s="48"/>
      <c r="Q31" s="48"/>
      <c r="R31" s="50"/>
      <c r="T31" s="56"/>
      <c r="U31" s="99"/>
      <c r="V31" s="97"/>
      <c r="Y31" s="165" t="s">
        <v>217</v>
      </c>
      <c r="Z31" s="278" t="s">
        <v>218</v>
      </c>
      <c r="AA31" s="279"/>
      <c r="AB31" s="279"/>
      <c r="AC31" s="280"/>
      <c r="AD31" s="142" t="s">
        <v>219</v>
      </c>
      <c r="AE31" s="143">
        <f>IF(SUM(C12,D12,E12)&lt;=(40),J12)+
IF(SUM(C23,D23,E23)&lt;=40,J23)+
IF(SUM(C34,D34,E34)&lt;=40,J34)+
IF(SUM(C45,D45,E45)&lt;=40,J45)+
IF(SUM(C56,D56,E56)&lt;=40,J56)</f>
        <v>0</v>
      </c>
      <c r="AF31" s="144">
        <f>AE31</f>
        <v>0</v>
      </c>
      <c r="AI31" s="35"/>
      <c r="AJ31" s="22" t="s">
        <v>171</v>
      </c>
      <c r="AK31" s="27">
        <f t="shared" si="14"/>
        <v>0</v>
      </c>
      <c r="AL31" s="27">
        <f t="shared" si="15"/>
        <v>0</v>
      </c>
      <c r="AM31" s="27">
        <f t="shared" si="16"/>
        <v>0</v>
      </c>
      <c r="AN31" s="27">
        <f t="shared" si="17"/>
        <v>0</v>
      </c>
      <c r="AO31" s="133"/>
    </row>
    <row r="32" spans="1:41" ht="15.75" thickBot="1">
      <c r="A32" s="22" t="s">
        <v>175</v>
      </c>
      <c r="B32" s="25">
        <f t="shared" si="13"/>
        <v>46073</v>
      </c>
      <c r="C32" s="26"/>
      <c r="D32" s="48"/>
      <c r="E32" s="48"/>
      <c r="F32" s="48"/>
      <c r="G32" s="48"/>
      <c r="H32" s="48"/>
      <c r="I32" s="91"/>
      <c r="J32" s="51"/>
      <c r="K32" s="48"/>
      <c r="L32" s="48"/>
      <c r="M32" s="48"/>
      <c r="N32" s="48"/>
      <c r="O32" s="48"/>
      <c r="P32" s="48"/>
      <c r="Q32" s="48"/>
      <c r="R32" s="50"/>
      <c r="T32" s="56"/>
      <c r="U32" s="99"/>
      <c r="V32" s="97"/>
      <c r="Y32" s="166" t="s">
        <v>220</v>
      </c>
      <c r="Z32" s="260" t="s">
        <v>221</v>
      </c>
      <c r="AA32" s="261"/>
      <c r="AB32" s="261"/>
      <c r="AC32" s="262"/>
      <c r="AD32" s="167" t="s">
        <v>219</v>
      </c>
      <c r="AE32" s="151">
        <f>IF($C$12+$D$12+$E$12&gt;40,(J12)*1.5,0)+
IF($C$23+$D$23+$E$23&gt;40,(J23)*1.5,0)+
IF($C$34+$D$34+$E$34&gt;40,(J34)*1.5,0)+
IF($C$45+$D$45+$E$45&gt;40,(J45)*1.5,0)+
IF($C$56+$D$56+$E$56&gt;40,(J56)*1.5,0)</f>
        <v>0</v>
      </c>
      <c r="AF32" s="152">
        <f>AE32/1.5</f>
        <v>0</v>
      </c>
      <c r="AI32" s="35"/>
      <c r="AJ32" s="22" t="s">
        <v>172</v>
      </c>
      <c r="AK32" s="27">
        <f t="shared" si="14"/>
        <v>0</v>
      </c>
      <c r="AL32" s="27">
        <f t="shared" si="15"/>
        <v>0</v>
      </c>
      <c r="AM32" s="27">
        <f t="shared" si="16"/>
        <v>0</v>
      </c>
      <c r="AN32" s="27">
        <f t="shared" si="17"/>
        <v>0</v>
      </c>
      <c r="AO32" s="133"/>
    </row>
    <row r="33" spans="1:41" ht="15.75" thickTop="1">
      <c r="A33" s="22" t="s">
        <v>178</v>
      </c>
      <c r="B33" s="25">
        <f t="shared" si="13"/>
        <v>46074</v>
      </c>
      <c r="C33" s="26"/>
      <c r="D33" s="48"/>
      <c r="E33" s="48"/>
      <c r="F33" s="48"/>
      <c r="G33" s="48"/>
      <c r="H33" s="48"/>
      <c r="I33" s="91"/>
      <c r="J33" s="51"/>
      <c r="K33" s="48"/>
      <c r="L33" s="48"/>
      <c r="M33" s="48"/>
      <c r="N33" s="48"/>
      <c r="O33" s="48"/>
      <c r="P33" s="48"/>
      <c r="Q33" s="48"/>
      <c r="R33" s="50"/>
      <c r="T33" s="56"/>
      <c r="U33" s="99"/>
      <c r="V33" s="97"/>
      <c r="Y33" s="141">
        <v>167</v>
      </c>
      <c r="Z33" s="278" t="s">
        <v>12</v>
      </c>
      <c r="AA33" s="279"/>
      <c r="AB33" s="279"/>
      <c r="AC33" s="280"/>
      <c r="AD33" s="142" t="s">
        <v>11</v>
      </c>
      <c r="AE33" s="143">
        <f>SUMIFS(Q:Q,R:R,"M",B:B,"&lt;&gt;0")</f>
        <v>0</v>
      </c>
      <c r="AF33" s="144">
        <f t="shared" ref="AF33:AF48" si="18">AE33</f>
        <v>0</v>
      </c>
      <c r="AI33" s="35"/>
      <c r="AJ33" s="22" t="s">
        <v>173</v>
      </c>
      <c r="AK33" s="27">
        <f t="shared" si="14"/>
        <v>0</v>
      </c>
      <c r="AL33" s="27">
        <f t="shared" si="15"/>
        <v>0</v>
      </c>
      <c r="AM33" s="27">
        <f t="shared" si="16"/>
        <v>0</v>
      </c>
      <c r="AN33" s="27">
        <f t="shared" si="17"/>
        <v>0</v>
      </c>
      <c r="AO33" s="133"/>
    </row>
    <row r="34" spans="1:41" ht="15">
      <c r="A34" s="30" t="s">
        <v>181</v>
      </c>
      <c r="B34" s="21"/>
      <c r="C34" s="29">
        <f>SUMIF($B27:$B33,"&lt;&gt;0",C27:C33)</f>
        <v>0</v>
      </c>
      <c r="D34" s="29">
        <f t="shared" ref="D34:Q34" si="19">SUMIF($B27:$B33,"&lt;&gt;0",D27:D33)</f>
        <v>0</v>
      </c>
      <c r="E34" s="29">
        <f t="shared" si="19"/>
        <v>0</v>
      </c>
      <c r="F34" s="29">
        <f t="shared" si="19"/>
        <v>0</v>
      </c>
      <c r="G34" s="29"/>
      <c r="H34" s="29"/>
      <c r="I34" s="47">
        <f t="shared" si="19"/>
        <v>0</v>
      </c>
      <c r="J34" s="47">
        <f t="shared" si="19"/>
        <v>0</v>
      </c>
      <c r="K34" s="29">
        <f t="shared" si="19"/>
        <v>0</v>
      </c>
      <c r="L34" s="29">
        <f t="shared" si="19"/>
        <v>0</v>
      </c>
      <c r="M34" s="29">
        <f t="shared" si="19"/>
        <v>0</v>
      </c>
      <c r="N34" s="29">
        <f t="shared" si="19"/>
        <v>0</v>
      </c>
      <c r="O34" s="29">
        <f t="shared" si="19"/>
        <v>0</v>
      </c>
      <c r="P34" s="29">
        <f t="shared" si="19"/>
        <v>0</v>
      </c>
      <c r="Q34" s="29">
        <f t="shared" si="19"/>
        <v>0</v>
      </c>
      <c r="R34" s="29"/>
      <c r="T34" s="57">
        <f>SUMIF($B27:$B33,"&lt;&gt;0",T27:T33)</f>
        <v>0</v>
      </c>
      <c r="U34" s="100">
        <f>SUMIF($B27:$B33,"&lt;&gt;0",U27:U33)</f>
        <v>0</v>
      </c>
      <c r="V34" s="100">
        <f>SUMIF($B27:$B33,"&lt;&gt;0",V27:V33)</f>
        <v>0</v>
      </c>
      <c r="Y34" s="145">
        <v>170</v>
      </c>
      <c r="Z34" s="292" t="s">
        <v>222</v>
      </c>
      <c r="AA34" s="293"/>
      <c r="AB34" s="293"/>
      <c r="AC34" s="294"/>
      <c r="AD34" s="146" t="s">
        <v>113</v>
      </c>
      <c r="AE34" s="147">
        <f>SUM(L12,L23,L34,L45,L56)</f>
        <v>0</v>
      </c>
      <c r="AF34" s="148">
        <f t="shared" si="18"/>
        <v>0</v>
      </c>
      <c r="AI34" s="35"/>
      <c r="AJ34" s="22" t="s">
        <v>175</v>
      </c>
      <c r="AK34" s="27">
        <f t="shared" si="14"/>
        <v>0</v>
      </c>
      <c r="AL34" s="27">
        <f t="shared" si="15"/>
        <v>0</v>
      </c>
      <c r="AM34" s="27">
        <f t="shared" si="16"/>
        <v>0</v>
      </c>
      <c r="AN34" s="27">
        <f t="shared" si="17"/>
        <v>0</v>
      </c>
      <c r="AO34" s="133"/>
    </row>
    <row r="35" spans="1:41" ht="15.75" thickBot="1">
      <c r="Y35" s="145">
        <v>180</v>
      </c>
      <c r="Z35" s="292" t="s">
        <v>223</v>
      </c>
      <c r="AA35" s="293"/>
      <c r="AB35" s="293"/>
      <c r="AC35" s="294"/>
      <c r="AD35" s="146" t="s">
        <v>116</v>
      </c>
      <c r="AE35" s="147">
        <f>SUM(M12,M23,M34,M45,M56)</f>
        <v>0</v>
      </c>
      <c r="AF35" s="148">
        <f t="shared" si="18"/>
        <v>0</v>
      </c>
      <c r="AI35" s="35"/>
      <c r="AJ35" s="22" t="s">
        <v>178</v>
      </c>
      <c r="AK35" s="27">
        <f t="shared" si="14"/>
        <v>0</v>
      </c>
      <c r="AL35" s="27">
        <f t="shared" si="15"/>
        <v>0</v>
      </c>
      <c r="AM35" s="27">
        <f t="shared" si="16"/>
        <v>0</v>
      </c>
      <c r="AN35" s="27">
        <f t="shared" si="17"/>
        <v>0</v>
      </c>
      <c r="AO35" s="133"/>
    </row>
    <row r="36" spans="1:41" ht="15.75" thickTop="1">
      <c r="A36" s="282" t="s">
        <v>224</v>
      </c>
      <c r="B36" s="282"/>
      <c r="C36" s="283" t="s">
        <v>157</v>
      </c>
      <c r="D36" s="284"/>
      <c r="E36" s="284"/>
      <c r="F36" s="284"/>
      <c r="G36" s="284"/>
      <c r="H36" s="285"/>
      <c r="I36" s="286" t="s">
        <v>158</v>
      </c>
      <c r="J36" s="287"/>
      <c r="K36" s="288" t="s">
        <v>109</v>
      </c>
      <c r="L36" s="289"/>
      <c r="M36" s="289"/>
      <c r="N36" s="289"/>
      <c r="O36" s="289"/>
      <c r="P36" s="289"/>
      <c r="Q36" s="289"/>
      <c r="R36" s="290"/>
      <c r="T36" s="268" t="s">
        <v>98</v>
      </c>
      <c r="U36" s="269"/>
      <c r="V36" s="270"/>
      <c r="Y36" s="168">
        <v>181</v>
      </c>
      <c r="Z36" s="292" t="s">
        <v>225</v>
      </c>
      <c r="AA36" s="293"/>
      <c r="AB36" s="293"/>
      <c r="AC36" s="294"/>
      <c r="AD36" s="169" t="s">
        <v>23</v>
      </c>
      <c r="AE36" s="147">
        <f>SUMIFS(Q:Q,R:R,"P181",B:B,"&lt;&gt;0")</f>
        <v>0</v>
      </c>
      <c r="AF36" s="148">
        <f t="shared" si="18"/>
        <v>0</v>
      </c>
      <c r="AI36" s="35"/>
      <c r="AJ36" s="22" t="s">
        <v>181</v>
      </c>
      <c r="AK36" s="94">
        <f>SUM(AK29:AK35)</f>
        <v>0</v>
      </c>
      <c r="AL36" s="94">
        <f t="shared" ref="AL36:AN36" si="20">SUM(AL29:AL35)</f>
        <v>0</v>
      </c>
      <c r="AM36" s="94">
        <f t="shared" si="20"/>
        <v>0</v>
      </c>
      <c r="AN36" s="94">
        <f t="shared" si="20"/>
        <v>0</v>
      </c>
      <c r="AO36" s="133"/>
    </row>
    <row r="37" spans="1:41" ht="15">
      <c r="A37" s="23" t="s">
        <v>160</v>
      </c>
      <c r="B37" s="24" t="s">
        <v>161</v>
      </c>
      <c r="C37" s="23" t="s">
        <v>162</v>
      </c>
      <c r="D37" s="23" t="s">
        <v>78</v>
      </c>
      <c r="E37" s="23" t="s">
        <v>81</v>
      </c>
      <c r="F37" s="23" t="s">
        <v>84</v>
      </c>
      <c r="G37" s="271" t="s">
        <v>163</v>
      </c>
      <c r="H37" s="272"/>
      <c r="I37" s="93" t="s">
        <v>92</v>
      </c>
      <c r="J37" s="92" t="s">
        <v>95</v>
      </c>
      <c r="K37" s="23" t="s">
        <v>110</v>
      </c>
      <c r="L37" s="130" t="s">
        <v>113</v>
      </c>
      <c r="M37" s="23" t="s">
        <v>116</v>
      </c>
      <c r="N37" s="23" t="s">
        <v>119</v>
      </c>
      <c r="O37" s="23" t="s">
        <v>122</v>
      </c>
      <c r="P37" s="23" t="s">
        <v>125</v>
      </c>
      <c r="Q37" s="271" t="s">
        <v>163</v>
      </c>
      <c r="R37" s="273"/>
      <c r="S37" s="1"/>
      <c r="T37" s="55" t="s">
        <v>102</v>
      </c>
      <c r="U37" s="98" t="s">
        <v>99</v>
      </c>
      <c r="V37" s="132" t="s">
        <v>105</v>
      </c>
      <c r="Y37" s="168">
        <v>182</v>
      </c>
      <c r="Z37" s="292" t="s">
        <v>226</v>
      </c>
      <c r="AA37" s="293"/>
      <c r="AB37" s="293"/>
      <c r="AC37" s="294"/>
      <c r="AD37" s="169" t="s">
        <v>25</v>
      </c>
      <c r="AE37" s="147">
        <f>SUMIFS(Q:Q,R:R,"P182",B:B,"&lt;&gt;0")</f>
        <v>0</v>
      </c>
      <c r="AF37" s="148">
        <f t="shared" si="18"/>
        <v>0</v>
      </c>
      <c r="AI37" s="35"/>
      <c r="AJ37" s="34"/>
      <c r="AK37" s="34"/>
      <c r="AL37" s="34"/>
      <c r="AM37" s="34"/>
      <c r="AN37" s="34"/>
      <c r="AO37" s="133"/>
    </row>
    <row r="38" spans="1:41" ht="15.75" thickBot="1">
      <c r="A38" s="22" t="s">
        <v>166</v>
      </c>
      <c r="B38" s="25">
        <f>IF(B33&lt;&gt;0,IF(SUM(B33+1)&gt;$AE$7,0, SUM(B33+1)),0)</f>
        <v>46075</v>
      </c>
      <c r="C38" s="26"/>
      <c r="D38" s="48"/>
      <c r="E38" s="48"/>
      <c r="F38" s="48"/>
      <c r="G38" s="48"/>
      <c r="H38" s="48"/>
      <c r="I38" s="91"/>
      <c r="J38" s="51"/>
      <c r="K38" s="48"/>
      <c r="L38" s="48"/>
      <c r="M38" s="48"/>
      <c r="N38" s="48"/>
      <c r="O38" s="48"/>
      <c r="P38" s="48"/>
      <c r="Q38" s="48"/>
      <c r="R38" s="50"/>
      <c r="T38" s="56"/>
      <c r="U38" s="99"/>
      <c r="V38" s="97"/>
      <c r="Y38" s="170">
        <v>183</v>
      </c>
      <c r="Z38" s="260" t="s">
        <v>244</v>
      </c>
      <c r="AA38" s="261"/>
      <c r="AB38" s="261"/>
      <c r="AC38" s="262"/>
      <c r="AD38" s="167" t="s">
        <v>243</v>
      </c>
      <c r="AE38" s="151">
        <f>SUMIFS(Q:Q,R:R,"B183",B:B,"&lt;&gt;0")</f>
        <v>0</v>
      </c>
      <c r="AF38" s="152">
        <f t="shared" si="18"/>
        <v>0</v>
      </c>
      <c r="AI38" s="35"/>
      <c r="AJ38" s="34"/>
      <c r="AK38" s="32"/>
      <c r="AL38" s="32"/>
      <c r="AM38" s="32"/>
      <c r="AN38" s="34"/>
      <c r="AO38" s="133"/>
    </row>
    <row r="39" spans="1:41" ht="15.75" thickTop="1">
      <c r="A39" s="22" t="s">
        <v>167</v>
      </c>
      <c r="B39" s="25">
        <f t="shared" ref="B39:B44" si="21">IF(B38&lt;&gt;0,IF(SUM(B38+1)&gt;$AE$7,0, SUM(B38+1)),0)</f>
        <v>46076</v>
      </c>
      <c r="C39" s="26"/>
      <c r="D39" s="48"/>
      <c r="E39" s="48"/>
      <c r="F39" s="48"/>
      <c r="G39" s="48"/>
      <c r="H39" s="48"/>
      <c r="I39" s="91"/>
      <c r="J39" s="51"/>
      <c r="K39" s="48"/>
      <c r="L39" s="48"/>
      <c r="M39" s="48"/>
      <c r="N39" s="48"/>
      <c r="O39" s="48"/>
      <c r="P39" s="48"/>
      <c r="Q39" s="48"/>
      <c r="R39" s="50"/>
      <c r="T39" s="56"/>
      <c r="U39" s="99"/>
      <c r="V39" s="97"/>
      <c r="Y39" s="171">
        <v>185</v>
      </c>
      <c r="Z39" s="278" t="s">
        <v>100</v>
      </c>
      <c r="AA39" s="279"/>
      <c r="AB39" s="279"/>
      <c r="AC39" s="280"/>
      <c r="AD39" s="172" t="s">
        <v>99</v>
      </c>
      <c r="AE39" s="143">
        <f>SUM(U12+U23+U34+U45+U56)</f>
        <v>0</v>
      </c>
      <c r="AF39" s="144">
        <f t="shared" si="18"/>
        <v>0</v>
      </c>
      <c r="AI39" s="35"/>
      <c r="AJ39" s="23" t="s">
        <v>224</v>
      </c>
      <c r="AK39" s="271" t="s">
        <v>159</v>
      </c>
      <c r="AL39" s="291"/>
      <c r="AM39" s="291"/>
      <c r="AN39" s="273"/>
      <c r="AO39" s="133"/>
    </row>
    <row r="40" spans="1:41" ht="15.75" thickBot="1">
      <c r="A40" s="22" t="s">
        <v>171</v>
      </c>
      <c r="B40" s="25">
        <f t="shared" si="21"/>
        <v>46077</v>
      </c>
      <c r="C40" s="26"/>
      <c r="D40" s="48"/>
      <c r="E40" s="48"/>
      <c r="F40" s="48"/>
      <c r="G40" s="48"/>
      <c r="H40" s="48"/>
      <c r="I40" s="91"/>
      <c r="J40" s="51"/>
      <c r="K40" s="48"/>
      <c r="L40" s="48"/>
      <c r="M40" s="48"/>
      <c r="N40" s="48"/>
      <c r="O40" s="48"/>
      <c r="P40" s="48"/>
      <c r="Q40" s="48"/>
      <c r="R40" s="50"/>
      <c r="T40" s="56"/>
      <c r="U40" s="99"/>
      <c r="V40" s="97"/>
      <c r="Y40" s="170">
        <v>186</v>
      </c>
      <c r="Z40" s="260" t="s">
        <v>103</v>
      </c>
      <c r="AA40" s="261"/>
      <c r="AB40" s="261"/>
      <c r="AC40" s="262"/>
      <c r="AD40" s="167" t="s">
        <v>102</v>
      </c>
      <c r="AE40" s="151">
        <f>SUM(T12+T23+T34+T45+T56)</f>
        <v>0</v>
      </c>
      <c r="AF40" s="152">
        <f t="shared" si="18"/>
        <v>0</v>
      </c>
      <c r="AI40" s="35"/>
      <c r="AJ40" s="23" t="s">
        <v>160</v>
      </c>
      <c r="AK40" s="23" t="s">
        <v>164</v>
      </c>
      <c r="AL40" s="23" t="s">
        <v>165</v>
      </c>
      <c r="AM40" s="23" t="s">
        <v>102</v>
      </c>
      <c r="AN40" s="23" t="s">
        <v>81</v>
      </c>
      <c r="AO40" s="133"/>
    </row>
    <row r="41" spans="1:41" ht="15.75" thickTop="1">
      <c r="A41" s="22" t="s">
        <v>172</v>
      </c>
      <c r="B41" s="25">
        <f t="shared" si="21"/>
        <v>46078</v>
      </c>
      <c r="C41" s="26"/>
      <c r="D41" s="48"/>
      <c r="E41" s="48"/>
      <c r="F41" s="48"/>
      <c r="G41" s="48"/>
      <c r="H41" s="48"/>
      <c r="I41" s="91"/>
      <c r="J41" s="51"/>
      <c r="K41" s="48"/>
      <c r="L41" s="48"/>
      <c r="M41" s="48"/>
      <c r="N41" s="48"/>
      <c r="O41" s="48"/>
      <c r="P41" s="48"/>
      <c r="Q41" s="48"/>
      <c r="R41" s="50"/>
      <c r="T41" s="56"/>
      <c r="U41" s="99"/>
      <c r="V41" s="97"/>
      <c r="Y41" s="171">
        <v>194</v>
      </c>
      <c r="Z41" s="278" t="s">
        <v>227</v>
      </c>
      <c r="AA41" s="279"/>
      <c r="AB41" s="279"/>
      <c r="AC41" s="280"/>
      <c r="AD41" s="172" t="s">
        <v>17</v>
      </c>
      <c r="AE41" s="143">
        <f>SUMIFS(Q:Q,R:R,"SALB",B:B,"&lt;&gt;0")</f>
        <v>0</v>
      </c>
      <c r="AF41" s="144">
        <f t="shared" si="18"/>
        <v>0</v>
      </c>
      <c r="AI41" s="35"/>
      <c r="AJ41" s="22" t="s">
        <v>166</v>
      </c>
      <c r="AK41" s="27">
        <f t="shared" ref="AK41:AK47" si="22">I38</f>
        <v>0</v>
      </c>
      <c r="AL41" s="27">
        <f t="shared" ref="AL41:AL47" si="23">K38</f>
        <v>0</v>
      </c>
      <c r="AM41" s="27">
        <f t="shared" ref="AM41:AM47" si="24">IF($U$12&gt;0,T38,0)</f>
        <v>0</v>
      </c>
      <c r="AN41" s="27">
        <f t="shared" ref="AN41:AN47" si="25">IF(E38&gt;8,8,E38)</f>
        <v>0</v>
      </c>
      <c r="AO41" s="133"/>
    </row>
    <row r="42" spans="1:41" ht="15">
      <c r="A42" s="22" t="s">
        <v>173</v>
      </c>
      <c r="B42" s="25">
        <f t="shared" si="21"/>
        <v>46079</v>
      </c>
      <c r="C42" s="26"/>
      <c r="D42" s="48"/>
      <c r="E42" s="48"/>
      <c r="F42" s="48"/>
      <c r="G42" s="48"/>
      <c r="H42" s="48"/>
      <c r="I42" s="91"/>
      <c r="J42" s="51"/>
      <c r="K42" s="48"/>
      <c r="L42" s="48"/>
      <c r="M42" s="48"/>
      <c r="N42" s="48"/>
      <c r="O42" s="48"/>
      <c r="P42" s="48"/>
      <c r="Q42" s="48"/>
      <c r="R42" s="50"/>
      <c r="T42" s="56"/>
      <c r="U42" s="99"/>
      <c r="V42" s="97"/>
      <c r="Y42" s="145">
        <v>195</v>
      </c>
      <c r="Z42" s="292" t="s">
        <v>123</v>
      </c>
      <c r="AA42" s="293"/>
      <c r="AB42" s="293"/>
      <c r="AC42" s="294"/>
      <c r="AD42" s="169" t="s">
        <v>122</v>
      </c>
      <c r="AE42" s="147">
        <f>SUM(O12,O23,O34,O45,O56)</f>
        <v>0</v>
      </c>
      <c r="AF42" s="148">
        <f t="shared" si="18"/>
        <v>0</v>
      </c>
      <c r="AI42" s="35"/>
      <c r="AJ42" s="22" t="s">
        <v>167</v>
      </c>
      <c r="AK42" s="27">
        <f t="shared" si="22"/>
        <v>0</v>
      </c>
      <c r="AL42" s="27">
        <f t="shared" si="23"/>
        <v>0</v>
      </c>
      <c r="AM42" s="27">
        <f t="shared" si="24"/>
        <v>0</v>
      </c>
      <c r="AN42" s="27">
        <f t="shared" si="25"/>
        <v>0</v>
      </c>
      <c r="AO42" s="133"/>
    </row>
    <row r="43" spans="1:41" ht="15">
      <c r="A43" s="22" t="s">
        <v>175</v>
      </c>
      <c r="B43" s="25">
        <f t="shared" si="21"/>
        <v>46080</v>
      </c>
      <c r="C43" s="26"/>
      <c r="D43" s="48"/>
      <c r="E43" s="48"/>
      <c r="F43" s="48"/>
      <c r="G43" s="48"/>
      <c r="H43" s="48"/>
      <c r="I43" s="91"/>
      <c r="J43" s="51"/>
      <c r="K43" s="48"/>
      <c r="L43" s="48"/>
      <c r="M43" s="48"/>
      <c r="N43" s="48"/>
      <c r="O43" s="48"/>
      <c r="P43" s="48"/>
      <c r="Q43" s="48"/>
      <c r="R43" s="50"/>
      <c r="T43" s="56"/>
      <c r="U43" s="99"/>
      <c r="V43" s="97"/>
      <c r="Y43" s="168">
        <v>196</v>
      </c>
      <c r="Z43" s="292" t="s">
        <v>16</v>
      </c>
      <c r="AA43" s="293"/>
      <c r="AB43" s="293"/>
      <c r="AC43" s="294"/>
      <c r="AD43" s="169" t="s">
        <v>15</v>
      </c>
      <c r="AE43" s="147">
        <f>SUMIFS(Q:Q,R:R,"AL",B:B,"&lt;&gt;0")</f>
        <v>0</v>
      </c>
      <c r="AF43" s="148">
        <f t="shared" si="18"/>
        <v>0</v>
      </c>
      <c r="AI43" s="35"/>
      <c r="AJ43" s="22" t="s">
        <v>171</v>
      </c>
      <c r="AK43" s="27">
        <f t="shared" si="22"/>
        <v>0</v>
      </c>
      <c r="AL43" s="27">
        <f t="shared" si="23"/>
        <v>0</v>
      </c>
      <c r="AM43" s="27">
        <f t="shared" si="24"/>
        <v>0</v>
      </c>
      <c r="AN43" s="27">
        <f t="shared" si="25"/>
        <v>0</v>
      </c>
      <c r="AO43" s="133"/>
    </row>
    <row r="44" spans="1:41" ht="15">
      <c r="A44" s="22" t="s">
        <v>178</v>
      </c>
      <c r="B44" s="25">
        <f t="shared" si="21"/>
        <v>46081</v>
      </c>
      <c r="C44" s="26"/>
      <c r="D44" s="48"/>
      <c r="E44" s="48"/>
      <c r="F44" s="48"/>
      <c r="G44" s="48"/>
      <c r="H44" s="48"/>
      <c r="I44" s="91"/>
      <c r="J44" s="51"/>
      <c r="K44" s="48"/>
      <c r="L44" s="48"/>
      <c r="M44" s="48"/>
      <c r="N44" s="48"/>
      <c r="O44" s="48"/>
      <c r="P44" s="48"/>
      <c r="Q44" s="48"/>
      <c r="R44" s="50"/>
      <c r="T44" s="56"/>
      <c r="U44" s="99"/>
      <c r="V44" s="97"/>
      <c r="Y44" s="168">
        <v>197</v>
      </c>
      <c r="Z44" s="292" t="s">
        <v>228</v>
      </c>
      <c r="AA44" s="293"/>
      <c r="AB44" s="293"/>
      <c r="AC44" s="294"/>
      <c r="AD44" s="169" t="s">
        <v>7</v>
      </c>
      <c r="AE44" s="147">
        <f>SUMIFS(Q:Q,R:R,"DR",B:B,"&lt;&gt;0")</f>
        <v>0</v>
      </c>
      <c r="AF44" s="148">
        <f t="shared" si="18"/>
        <v>0</v>
      </c>
      <c r="AI44" s="35"/>
      <c r="AJ44" s="22" t="s">
        <v>172</v>
      </c>
      <c r="AK44" s="27">
        <f t="shared" si="22"/>
        <v>0</v>
      </c>
      <c r="AL44" s="27">
        <f t="shared" si="23"/>
        <v>0</v>
      </c>
      <c r="AM44" s="27">
        <f t="shared" si="24"/>
        <v>0</v>
      </c>
      <c r="AN44" s="27">
        <f t="shared" si="25"/>
        <v>0</v>
      </c>
      <c r="AO44" s="133"/>
    </row>
    <row r="45" spans="1:41" ht="15">
      <c r="A45" s="30" t="s">
        <v>181</v>
      </c>
      <c r="B45" s="21"/>
      <c r="C45" s="29">
        <f>SUMIF($B38:$B44,"&lt;&gt;0",C38:C44)</f>
        <v>0</v>
      </c>
      <c r="D45" s="29">
        <f t="shared" ref="D45:Q45" si="26">SUMIF($B38:$B44,"&lt;&gt;0",D38:D44)</f>
        <v>0</v>
      </c>
      <c r="E45" s="29">
        <f t="shared" si="26"/>
        <v>0</v>
      </c>
      <c r="F45" s="29">
        <f t="shared" si="26"/>
        <v>0</v>
      </c>
      <c r="G45" s="29"/>
      <c r="H45" s="29"/>
      <c r="I45" s="47">
        <f t="shared" si="26"/>
        <v>0</v>
      </c>
      <c r="J45" s="47">
        <f t="shared" si="26"/>
        <v>0</v>
      </c>
      <c r="K45" s="29">
        <f t="shared" si="26"/>
        <v>0</v>
      </c>
      <c r="L45" s="29">
        <f t="shared" si="26"/>
        <v>0</v>
      </c>
      <c r="M45" s="29">
        <f t="shared" si="26"/>
        <v>0</v>
      </c>
      <c r="N45" s="29">
        <f t="shared" si="26"/>
        <v>0</v>
      </c>
      <c r="O45" s="29">
        <f t="shared" si="26"/>
        <v>0</v>
      </c>
      <c r="P45" s="29">
        <f t="shared" si="26"/>
        <v>0</v>
      </c>
      <c r="Q45" s="29">
        <f t="shared" si="26"/>
        <v>0</v>
      </c>
      <c r="R45" s="29"/>
      <c r="T45" s="57">
        <f>SUMIF($B38:$B44,"&lt;&gt;0",T38:T44)</f>
        <v>0</v>
      </c>
      <c r="U45" s="100">
        <f>SUMIF($B38:$B44,"&lt;&gt;0",U38:U44)</f>
        <v>0</v>
      </c>
      <c r="V45" s="100">
        <f>SUMIF($B38:$B44,"&lt;&gt;0",V38:V44)</f>
        <v>0</v>
      </c>
      <c r="Y45" s="188">
        <v>198</v>
      </c>
      <c r="Z45" s="292" t="s">
        <v>229</v>
      </c>
      <c r="AA45" s="293"/>
      <c r="AB45" s="293"/>
      <c r="AC45" s="294"/>
      <c r="AD45" s="189" t="s">
        <v>21</v>
      </c>
      <c r="AE45" s="147">
        <f>SUMIFS(Q:Q,R:R,"POBS",B:B,"&lt;&gt;0")</f>
        <v>0</v>
      </c>
      <c r="AF45" s="148">
        <f t="shared" si="18"/>
        <v>0</v>
      </c>
      <c r="AI45" s="35"/>
      <c r="AJ45" s="22" t="s">
        <v>173</v>
      </c>
      <c r="AK45" s="27">
        <f t="shared" si="22"/>
        <v>0</v>
      </c>
      <c r="AL45" s="27">
        <f t="shared" si="23"/>
        <v>0</v>
      </c>
      <c r="AM45" s="27">
        <f t="shared" si="24"/>
        <v>0</v>
      </c>
      <c r="AN45" s="27">
        <f t="shared" si="25"/>
        <v>0</v>
      </c>
      <c r="AO45" s="133"/>
    </row>
    <row r="46" spans="1:41" ht="15.75" thickBot="1">
      <c r="Y46" s="170">
        <v>199</v>
      </c>
      <c r="Z46" s="260" t="s">
        <v>230</v>
      </c>
      <c r="AA46" s="261"/>
      <c r="AB46" s="261"/>
      <c r="AC46" s="262"/>
      <c r="AD46" s="167" t="s">
        <v>119</v>
      </c>
      <c r="AE46" s="151">
        <f>SUM(N12,N23,N34,N45,N56)</f>
        <v>0</v>
      </c>
      <c r="AF46" s="152">
        <f t="shared" si="18"/>
        <v>0</v>
      </c>
      <c r="AI46" s="35"/>
      <c r="AJ46" s="22" t="s">
        <v>175</v>
      </c>
      <c r="AK46" s="27">
        <f t="shared" si="22"/>
        <v>0</v>
      </c>
      <c r="AL46" s="27">
        <f t="shared" si="23"/>
        <v>0</v>
      </c>
      <c r="AM46" s="27">
        <f t="shared" si="24"/>
        <v>0</v>
      </c>
      <c r="AN46" s="27">
        <f t="shared" si="25"/>
        <v>0</v>
      </c>
      <c r="AO46" s="133"/>
    </row>
    <row r="47" spans="1:41" ht="15.75" thickTop="1">
      <c r="A47" s="331"/>
      <c r="B47" s="331"/>
      <c r="C47" s="332"/>
      <c r="D47" s="332"/>
      <c r="E47" s="332"/>
      <c r="F47" s="332"/>
      <c r="G47" s="332"/>
      <c r="H47" s="332"/>
      <c r="I47" s="332"/>
      <c r="J47" s="332"/>
      <c r="K47" s="332"/>
      <c r="L47" s="332"/>
      <c r="M47" s="332"/>
      <c r="N47" s="332"/>
      <c r="O47" s="332"/>
      <c r="P47" s="332"/>
      <c r="Q47" s="332"/>
      <c r="R47" s="332"/>
      <c r="T47" s="332"/>
      <c r="U47" s="332"/>
      <c r="V47" s="332"/>
      <c r="Y47" s="185" t="s">
        <v>231</v>
      </c>
      <c r="Z47" s="278" t="s">
        <v>129</v>
      </c>
      <c r="AA47" s="279"/>
      <c r="AB47" s="279"/>
      <c r="AC47" s="280"/>
      <c r="AD47" s="173" t="s">
        <v>3</v>
      </c>
      <c r="AE47" s="174">
        <f>SUMIFS(Q:Q,R:R,"LW",B:B,"&lt;&gt;0")</f>
        <v>0</v>
      </c>
      <c r="AF47" s="175">
        <f t="shared" si="18"/>
        <v>0</v>
      </c>
      <c r="AI47" s="35"/>
      <c r="AJ47" s="22" t="s">
        <v>178</v>
      </c>
      <c r="AK47" s="27">
        <f t="shared" si="22"/>
        <v>0</v>
      </c>
      <c r="AL47" s="27">
        <f t="shared" si="23"/>
        <v>0</v>
      </c>
      <c r="AM47" s="27">
        <f t="shared" si="24"/>
        <v>0</v>
      </c>
      <c r="AN47" s="27">
        <f t="shared" si="25"/>
        <v>0</v>
      </c>
      <c r="AO47" s="133"/>
    </row>
    <row r="48" spans="1:41" ht="15.75" thickBot="1">
      <c r="A48" s="183"/>
      <c r="B48" s="180"/>
      <c r="C48" s="183"/>
      <c r="D48" s="183"/>
      <c r="E48" s="183"/>
      <c r="F48" s="183"/>
      <c r="G48" s="330"/>
      <c r="H48" s="330"/>
      <c r="I48" s="181"/>
      <c r="J48" s="181"/>
      <c r="K48" s="183"/>
      <c r="L48" s="183"/>
      <c r="M48" s="183"/>
      <c r="N48" s="183"/>
      <c r="O48" s="183"/>
      <c r="P48" s="183"/>
      <c r="Q48" s="330"/>
      <c r="R48" s="330"/>
      <c r="S48" s="1"/>
      <c r="T48" s="183"/>
      <c r="U48" s="183"/>
      <c r="V48" s="183"/>
      <c r="Y48" s="186" t="s">
        <v>232</v>
      </c>
      <c r="Z48" s="260" t="s">
        <v>106</v>
      </c>
      <c r="AA48" s="261"/>
      <c r="AB48" s="261"/>
      <c r="AC48" s="262"/>
      <c r="AD48" s="167" t="s">
        <v>105</v>
      </c>
      <c r="AE48" s="176">
        <f>SUM(V12+V23+V34+V45+V56)</f>
        <v>0</v>
      </c>
      <c r="AF48" s="152">
        <f t="shared" si="18"/>
        <v>0</v>
      </c>
      <c r="AI48" s="35"/>
      <c r="AJ48" s="22" t="s">
        <v>181</v>
      </c>
      <c r="AK48" s="94">
        <f>SUM(AK41:AK47)</f>
        <v>0</v>
      </c>
      <c r="AL48" s="94">
        <f t="shared" ref="AL48:AN48" si="27">SUM(AL41:AL47)</f>
        <v>0</v>
      </c>
      <c r="AM48" s="94">
        <f t="shared" si="27"/>
        <v>0</v>
      </c>
      <c r="AN48" s="94">
        <f t="shared" si="27"/>
        <v>0</v>
      </c>
      <c r="AO48" s="133"/>
    </row>
    <row r="49" spans="1:41" ht="14.25" thickTop="1" thickBot="1">
      <c r="A49" s="1"/>
      <c r="B49" s="83"/>
      <c r="C49" s="95"/>
      <c r="D49" s="95"/>
      <c r="E49" s="95"/>
      <c r="F49" s="95"/>
      <c r="G49" s="95"/>
      <c r="H49" s="95"/>
      <c r="I49" s="95"/>
      <c r="J49" s="95"/>
      <c r="K49" s="95"/>
      <c r="L49" s="95"/>
      <c r="M49" s="95"/>
      <c r="N49" s="95"/>
      <c r="O49" s="95"/>
      <c r="P49" s="95"/>
      <c r="Q49" s="95"/>
      <c r="R49" s="96"/>
      <c r="T49" s="95"/>
      <c r="U49" s="95"/>
      <c r="V49" s="95"/>
      <c r="Y49" s="5"/>
      <c r="Z49" s="263"/>
      <c r="AA49" s="263"/>
      <c r="AE49" s="90">
        <f>SUM(AE18:AE48)</f>
        <v>0</v>
      </c>
      <c r="AF49" s="44">
        <f>SUM(AF18:AF48)</f>
        <v>0</v>
      </c>
      <c r="AI49" s="35"/>
      <c r="AJ49" s="34"/>
      <c r="AK49" s="34"/>
      <c r="AL49" s="34"/>
      <c r="AM49" s="34"/>
      <c r="AN49" s="34"/>
      <c r="AO49" s="133"/>
    </row>
    <row r="50" spans="1:41" ht="13.5" thickTop="1">
      <c r="A50" s="1"/>
      <c r="B50" s="83"/>
      <c r="C50" s="95"/>
      <c r="D50" s="95"/>
      <c r="E50" s="95"/>
      <c r="F50" s="95"/>
      <c r="G50" s="95"/>
      <c r="H50" s="95"/>
      <c r="I50" s="95"/>
      <c r="J50" s="95"/>
      <c r="K50" s="95"/>
      <c r="L50" s="95"/>
      <c r="M50" s="95"/>
      <c r="N50" s="95"/>
      <c r="O50" s="95"/>
      <c r="P50" s="95"/>
      <c r="Q50" s="95"/>
      <c r="R50" s="96"/>
      <c r="T50" s="95"/>
      <c r="U50" s="95"/>
      <c r="V50" s="95"/>
      <c r="Y50" s="264" t="s">
        <v>233</v>
      </c>
      <c r="Z50" s="264"/>
      <c r="AA50" s="264"/>
      <c r="AB50" s="264"/>
      <c r="AC50" s="264"/>
      <c r="AD50" s="264"/>
      <c r="AE50" s="264"/>
      <c r="AF50" s="264"/>
      <c r="AI50" s="35"/>
      <c r="AJ50" s="34"/>
      <c r="AK50" s="34"/>
      <c r="AL50" s="34"/>
      <c r="AM50" s="34"/>
      <c r="AN50" s="34"/>
      <c r="AO50" s="133"/>
    </row>
    <row r="51" spans="1:41" ht="13.5" thickBot="1">
      <c r="A51" s="1"/>
      <c r="B51" s="83"/>
      <c r="C51" s="95"/>
      <c r="D51" s="95"/>
      <c r="E51" s="95"/>
      <c r="F51" s="95"/>
      <c r="G51" s="95"/>
      <c r="H51" s="95"/>
      <c r="I51" s="95"/>
      <c r="J51" s="95"/>
      <c r="K51" s="95"/>
      <c r="L51" s="95"/>
      <c r="M51" s="95"/>
      <c r="N51" s="95"/>
      <c r="O51" s="95"/>
      <c r="P51" s="95"/>
      <c r="Q51" s="95"/>
      <c r="R51" s="96"/>
      <c r="T51" s="95"/>
      <c r="U51" s="95"/>
      <c r="V51" s="95"/>
      <c r="AI51" s="35"/>
      <c r="AJ51" s="23" t="s">
        <v>234</v>
      </c>
      <c r="AK51" s="271" t="s">
        <v>159</v>
      </c>
      <c r="AL51" s="291"/>
      <c r="AM51" s="291"/>
      <c r="AN51" s="273"/>
      <c r="AO51" s="133"/>
    </row>
    <row r="52" spans="1:41" ht="13.5" thickTop="1">
      <c r="A52" s="1"/>
      <c r="B52" s="83"/>
      <c r="C52" s="95"/>
      <c r="D52" s="95"/>
      <c r="E52" s="95"/>
      <c r="F52" s="95"/>
      <c r="G52" s="95"/>
      <c r="H52" s="95"/>
      <c r="I52" s="95"/>
      <c r="J52" s="95"/>
      <c r="K52" s="95"/>
      <c r="L52" s="95"/>
      <c r="M52" s="95"/>
      <c r="N52" s="95"/>
      <c r="O52" s="95"/>
      <c r="P52" s="95"/>
      <c r="Q52" s="95"/>
      <c r="R52" s="96"/>
      <c r="T52" s="95"/>
      <c r="U52" s="95"/>
      <c r="V52" s="95"/>
      <c r="X52" s="81"/>
      <c r="Y52" s="8"/>
      <c r="Z52" s="8"/>
      <c r="AA52" s="8"/>
      <c r="AB52" s="8"/>
      <c r="AC52" s="8"/>
      <c r="AD52" s="8"/>
      <c r="AE52" s="8"/>
      <c r="AF52" s="8"/>
      <c r="AG52" s="9"/>
      <c r="AI52" s="35"/>
      <c r="AJ52" s="23" t="s">
        <v>160</v>
      </c>
      <c r="AK52" s="23" t="s">
        <v>164</v>
      </c>
      <c r="AL52" s="23" t="s">
        <v>165</v>
      </c>
      <c r="AM52" s="23" t="s">
        <v>102</v>
      </c>
      <c r="AN52" s="23" t="s">
        <v>81</v>
      </c>
      <c r="AO52" s="133"/>
    </row>
    <row r="53" spans="1:41" ht="12.75" customHeight="1">
      <c r="A53" s="1"/>
      <c r="B53" s="83"/>
      <c r="C53" s="95"/>
      <c r="D53" s="95"/>
      <c r="E53" s="95"/>
      <c r="F53" s="95"/>
      <c r="G53" s="95"/>
      <c r="H53" s="95"/>
      <c r="I53" s="95"/>
      <c r="J53" s="95"/>
      <c r="K53" s="95"/>
      <c r="L53" s="95"/>
      <c r="M53" s="95"/>
      <c r="N53" s="95"/>
      <c r="O53" s="95"/>
      <c r="P53" s="95"/>
      <c r="Q53" s="95"/>
      <c r="R53" s="96"/>
      <c r="T53" s="95"/>
      <c r="U53" s="95"/>
      <c r="V53" s="95"/>
      <c r="X53" s="10"/>
      <c r="Y53" s="265"/>
      <c r="Z53" s="265"/>
      <c r="AA53" s="265"/>
      <c r="AB53" s="265"/>
      <c r="AC53" s="265"/>
      <c r="AD53" s="265"/>
      <c r="AE53" s="265"/>
      <c r="AF53" s="265"/>
      <c r="AG53" s="11"/>
      <c r="AI53" s="35"/>
      <c r="AJ53" s="22" t="s">
        <v>166</v>
      </c>
      <c r="AK53" s="27">
        <f t="shared" ref="AK53:AK59" si="28">I49</f>
        <v>0</v>
      </c>
      <c r="AL53" s="27">
        <f t="shared" ref="AL53:AL59" si="29">K49</f>
        <v>0</v>
      </c>
      <c r="AM53" s="27">
        <f t="shared" ref="AM53:AM59" si="30">IF($U$12&gt;0,T49,0)</f>
        <v>0</v>
      </c>
      <c r="AN53" s="27">
        <f t="shared" ref="AN53:AN59" si="31">IF(E49&gt;8,8,E49)</f>
        <v>0</v>
      </c>
      <c r="AO53" s="133"/>
    </row>
    <row r="54" spans="1:41" ht="12.75" customHeight="1">
      <c r="A54" s="1"/>
      <c r="B54" s="83"/>
      <c r="C54" s="95"/>
      <c r="D54" s="95"/>
      <c r="E54" s="95"/>
      <c r="F54" s="95"/>
      <c r="G54" s="95"/>
      <c r="H54" s="95"/>
      <c r="I54" s="95"/>
      <c r="J54" s="95"/>
      <c r="K54" s="95"/>
      <c r="L54" s="95"/>
      <c r="M54" s="95"/>
      <c r="N54" s="95"/>
      <c r="O54" s="95"/>
      <c r="P54" s="95"/>
      <c r="Q54" s="95"/>
      <c r="R54" s="96"/>
      <c r="T54" s="95"/>
      <c r="U54" s="95"/>
      <c r="V54" s="95"/>
      <c r="X54" s="10"/>
      <c r="Y54" s="2" t="s">
        <v>235</v>
      </c>
      <c r="AE54" s="2" t="s">
        <v>161</v>
      </c>
      <c r="AG54" s="11"/>
      <c r="AI54" s="35"/>
      <c r="AJ54" s="22" t="s">
        <v>167</v>
      </c>
      <c r="AK54" s="27">
        <f t="shared" si="28"/>
        <v>0</v>
      </c>
      <c r="AL54" s="27">
        <f t="shared" si="29"/>
        <v>0</v>
      </c>
      <c r="AM54" s="27">
        <f t="shared" si="30"/>
        <v>0</v>
      </c>
      <c r="AN54" s="27">
        <f t="shared" si="31"/>
        <v>0</v>
      </c>
      <c r="AO54" s="133"/>
    </row>
    <row r="55" spans="1:41" ht="12.75" customHeight="1">
      <c r="A55" s="1"/>
      <c r="B55" s="83"/>
      <c r="C55" s="95"/>
      <c r="D55" s="95"/>
      <c r="E55" s="95"/>
      <c r="F55" s="95"/>
      <c r="G55" s="95"/>
      <c r="H55" s="95"/>
      <c r="I55" s="95"/>
      <c r="J55" s="95"/>
      <c r="K55" s="95"/>
      <c r="L55" s="95"/>
      <c r="M55" s="95"/>
      <c r="N55" s="95"/>
      <c r="O55" s="95"/>
      <c r="P55" s="95"/>
      <c r="Q55" s="95"/>
      <c r="R55" s="96"/>
      <c r="T55" s="95"/>
      <c r="U55" s="95"/>
      <c r="V55" s="95"/>
      <c r="X55" s="10"/>
      <c r="Y55" s="266" t="s">
        <v>236</v>
      </c>
      <c r="Z55" s="266"/>
      <c r="AA55" s="266"/>
      <c r="AB55" s="266"/>
      <c r="AC55" s="266"/>
      <c r="AD55" s="266"/>
      <c r="AE55" s="266"/>
      <c r="AF55" s="266"/>
      <c r="AG55" s="11"/>
      <c r="AI55" s="35"/>
      <c r="AJ55" s="22" t="s">
        <v>171</v>
      </c>
      <c r="AK55" s="27">
        <f t="shared" si="28"/>
        <v>0</v>
      </c>
      <c r="AL55" s="27">
        <f t="shared" si="29"/>
        <v>0</v>
      </c>
      <c r="AM55" s="27">
        <f t="shared" si="30"/>
        <v>0</v>
      </c>
      <c r="AN55" s="27">
        <f t="shared" si="31"/>
        <v>0</v>
      </c>
      <c r="AO55" s="133"/>
    </row>
    <row r="56" spans="1:41">
      <c r="A56" s="182"/>
      <c r="B56" s="4"/>
      <c r="C56" s="3"/>
      <c r="D56" s="3"/>
      <c r="E56" s="3"/>
      <c r="F56" s="3"/>
      <c r="G56" s="3"/>
      <c r="H56" s="3"/>
      <c r="I56" s="3"/>
      <c r="J56" s="3"/>
      <c r="K56" s="3"/>
      <c r="L56" s="3"/>
      <c r="M56" s="3"/>
      <c r="N56" s="3"/>
      <c r="O56" s="3"/>
      <c r="P56" s="3"/>
      <c r="Q56" s="3"/>
      <c r="R56" s="3"/>
      <c r="T56" s="3"/>
      <c r="U56" s="3"/>
      <c r="V56" s="3"/>
      <c r="X56" s="10"/>
      <c r="Y56" s="266"/>
      <c r="Z56" s="266"/>
      <c r="AA56" s="266"/>
      <c r="AB56" s="266"/>
      <c r="AC56" s="266"/>
      <c r="AD56" s="266"/>
      <c r="AE56" s="266"/>
      <c r="AF56" s="266"/>
      <c r="AG56" s="11"/>
      <c r="AI56" s="35"/>
      <c r="AJ56" s="22" t="s">
        <v>172</v>
      </c>
      <c r="AK56" s="27">
        <f t="shared" si="28"/>
        <v>0</v>
      </c>
      <c r="AL56" s="27">
        <f t="shared" si="29"/>
        <v>0</v>
      </c>
      <c r="AM56" s="27">
        <f t="shared" si="30"/>
        <v>0</v>
      </c>
      <c r="AN56" s="27">
        <f t="shared" si="31"/>
        <v>0</v>
      </c>
      <c r="AO56" s="133"/>
    </row>
    <row r="57" spans="1:41">
      <c r="X57" s="10"/>
      <c r="AG57" s="11"/>
      <c r="AI57" s="35"/>
      <c r="AJ57" s="22" t="s">
        <v>173</v>
      </c>
      <c r="AK57" s="27">
        <f t="shared" si="28"/>
        <v>0</v>
      </c>
      <c r="AL57" s="27">
        <f t="shared" si="29"/>
        <v>0</v>
      </c>
      <c r="AM57" s="27">
        <f t="shared" si="30"/>
        <v>0</v>
      </c>
      <c r="AN57" s="27">
        <f t="shared" si="31"/>
        <v>0</v>
      </c>
      <c r="AO57" s="133"/>
    </row>
    <row r="58" spans="1:41">
      <c r="A58" s="281" t="s">
        <v>237</v>
      </c>
      <c r="B58" s="281"/>
      <c r="C58" s="281"/>
      <c r="D58" s="281"/>
      <c r="E58" s="281"/>
      <c r="F58" s="281"/>
      <c r="G58" s="281"/>
      <c r="H58" s="281"/>
      <c r="I58" s="281"/>
      <c r="J58" s="281"/>
      <c r="K58" s="281"/>
      <c r="L58" s="281"/>
      <c r="M58" s="281"/>
      <c r="N58" s="281"/>
      <c r="O58" s="281"/>
      <c r="P58" s="281"/>
      <c r="Q58" s="281"/>
      <c r="R58" s="281"/>
      <c r="X58" s="10"/>
      <c r="Y58" s="267"/>
      <c r="Z58" s="267"/>
      <c r="AA58" s="267"/>
      <c r="AB58" s="267"/>
      <c r="AC58" s="267"/>
      <c r="AD58" s="267"/>
      <c r="AE58" s="265"/>
      <c r="AF58" s="265"/>
      <c r="AG58" s="11"/>
      <c r="AI58" s="35"/>
      <c r="AJ58" s="22" t="s">
        <v>175</v>
      </c>
      <c r="AK58" s="27">
        <f t="shared" si="28"/>
        <v>0</v>
      </c>
      <c r="AL58" s="27">
        <f t="shared" si="29"/>
        <v>0</v>
      </c>
      <c r="AM58" s="27">
        <f t="shared" si="30"/>
        <v>0</v>
      </c>
      <c r="AN58" s="27">
        <f t="shared" si="31"/>
        <v>0</v>
      </c>
      <c r="AO58" s="133"/>
    </row>
    <row r="59" spans="1:41">
      <c r="A59" s="274" t="s">
        <v>239</v>
      </c>
      <c r="B59" s="274"/>
      <c r="C59" s="274"/>
      <c r="D59" s="274"/>
      <c r="E59" s="274"/>
      <c r="F59" s="274"/>
      <c r="G59" s="274"/>
      <c r="H59" s="274"/>
      <c r="I59" s="274"/>
      <c r="J59" s="274"/>
      <c r="K59" s="274"/>
      <c r="L59" s="274"/>
      <c r="M59" s="274"/>
      <c r="N59" s="274"/>
      <c r="O59" s="274"/>
      <c r="P59" s="274"/>
      <c r="Q59" s="274"/>
      <c r="R59" s="274"/>
      <c r="X59" s="10"/>
      <c r="Y59" s="1" t="s">
        <v>238</v>
      </c>
      <c r="Z59" s="1"/>
      <c r="AA59" s="1"/>
      <c r="AB59" s="1"/>
      <c r="AC59" s="1"/>
      <c r="AD59" s="1"/>
      <c r="AE59" s="2" t="s">
        <v>161</v>
      </c>
      <c r="AG59" s="11"/>
      <c r="AI59" s="35"/>
      <c r="AJ59" s="22" t="s">
        <v>178</v>
      </c>
      <c r="AK59" s="27">
        <f t="shared" si="28"/>
        <v>0</v>
      </c>
      <c r="AL59" s="27">
        <f t="shared" si="29"/>
        <v>0</v>
      </c>
      <c r="AM59" s="27">
        <f t="shared" si="30"/>
        <v>0</v>
      </c>
      <c r="AN59" s="27">
        <f t="shared" si="31"/>
        <v>0</v>
      </c>
      <c r="AO59" s="133"/>
    </row>
    <row r="60" spans="1:41" ht="13.5" thickBot="1">
      <c r="A60" s="15"/>
      <c r="B60" s="2" t="s">
        <v>240</v>
      </c>
      <c r="E60" s="52"/>
      <c r="F60" s="80" t="s">
        <v>241</v>
      </c>
      <c r="G60" s="52"/>
      <c r="H60" s="52"/>
      <c r="I60" s="52"/>
      <c r="J60" s="52"/>
      <c r="X60" s="12"/>
      <c r="Y60" s="13"/>
      <c r="Z60" s="13"/>
      <c r="AA60" s="13"/>
      <c r="AB60" s="13"/>
      <c r="AC60" s="13"/>
      <c r="AD60" s="13"/>
      <c r="AE60" s="13"/>
      <c r="AF60" s="13"/>
      <c r="AG60" s="14"/>
      <c r="AI60" s="35"/>
      <c r="AJ60" s="22" t="s">
        <v>181</v>
      </c>
      <c r="AK60" s="94">
        <f>SUM(AK53:AK59)</f>
        <v>0</v>
      </c>
      <c r="AL60" s="94">
        <f t="shared" ref="AL60:AN60" si="32">SUM(AL53:AL59)</f>
        <v>0</v>
      </c>
      <c r="AM60" s="94">
        <f t="shared" si="32"/>
        <v>0</v>
      </c>
      <c r="AN60" s="94">
        <f t="shared" si="32"/>
        <v>0</v>
      </c>
      <c r="AO60" s="133"/>
    </row>
    <row r="61" spans="1:41" ht="13.5" thickTop="1">
      <c r="AI61" s="35"/>
      <c r="AJ61" s="34"/>
      <c r="AK61" s="34"/>
      <c r="AL61" s="34"/>
      <c r="AM61" s="34"/>
      <c r="AN61" s="34"/>
      <c r="AO61" s="133"/>
    </row>
    <row r="62" spans="1:41" ht="12.75" customHeight="1">
      <c r="C62" s="275" t="s">
        <v>242</v>
      </c>
      <c r="D62" s="275"/>
      <c r="E62" s="275"/>
      <c r="F62" s="275"/>
      <c r="G62" s="275"/>
      <c r="H62" s="275"/>
      <c r="I62" s="275"/>
      <c r="J62" s="275"/>
      <c r="K62" s="275"/>
      <c r="L62" s="275"/>
      <c r="M62" s="275"/>
      <c r="N62" s="276"/>
      <c r="AI62" s="39"/>
      <c r="AJ62" s="40"/>
      <c r="AK62" s="40"/>
      <c r="AL62" s="40"/>
      <c r="AM62" s="40"/>
      <c r="AN62" s="40"/>
      <c r="AO62" s="134"/>
    </row>
    <row r="63" spans="1:41" ht="12.75" customHeight="1">
      <c r="C63" s="275"/>
      <c r="D63" s="275"/>
      <c r="E63" s="275"/>
      <c r="F63" s="275"/>
      <c r="G63" s="275"/>
      <c r="H63" s="275"/>
      <c r="I63" s="275"/>
      <c r="J63" s="275"/>
      <c r="K63" s="275"/>
      <c r="L63" s="275"/>
      <c r="M63" s="275"/>
      <c r="N63" s="277"/>
    </row>
  </sheetData>
  <sheetProtection sheet="1" formatColumns="0" selectLockedCells="1"/>
  <protectedRanges>
    <protectedRange sqref="C5:C11 C16:C22 C27:C33 C38:C44 C49:C55" name="Range1_2"/>
    <protectedRange sqref="Y3 Y5 AD3 AB7 AE7 AD5:AF5" name="Range1_1_1"/>
    <protectedRange sqref="AG10" name="Range1_2_1_1"/>
    <protectedRange sqref="AB10" name="Range1_3_2_1"/>
    <protectedRange sqref="AE24" name="Range1_3_1_1_1_1"/>
  </protectedRanges>
  <mergeCells count="107">
    <mergeCell ref="Y2:AB2"/>
    <mergeCell ref="AD2:AF2"/>
    <mergeCell ref="Y5:AB5"/>
    <mergeCell ref="Y6:Z6"/>
    <mergeCell ref="AB6:AC6"/>
    <mergeCell ref="AE6:AF6"/>
    <mergeCell ref="Y7:Z7"/>
    <mergeCell ref="AB7:AC7"/>
    <mergeCell ref="AE7:AF7"/>
    <mergeCell ref="Y9:AB9"/>
    <mergeCell ref="AD9:AF9"/>
    <mergeCell ref="Y10:AA10"/>
    <mergeCell ref="AD10:AE10"/>
    <mergeCell ref="Y11:AA11"/>
    <mergeCell ref="AD11:AE11"/>
    <mergeCell ref="Y12:AA12"/>
    <mergeCell ref="AD12:AE12"/>
    <mergeCell ref="Y13:AA13"/>
    <mergeCell ref="AD13:AE13"/>
    <mergeCell ref="AK15:AN15"/>
    <mergeCell ref="Y16:AF16"/>
    <mergeCell ref="Z18:AC18"/>
    <mergeCell ref="Z19:AC19"/>
    <mergeCell ref="Z20:AC20"/>
    <mergeCell ref="Z21:AC21"/>
    <mergeCell ref="Z22:AC22"/>
    <mergeCell ref="Z23:AC23"/>
    <mergeCell ref="Z24:AC24"/>
    <mergeCell ref="A3:B3"/>
    <mergeCell ref="C3:H3"/>
    <mergeCell ref="I3:J3"/>
    <mergeCell ref="K3:R3"/>
    <mergeCell ref="T3:V3"/>
    <mergeCell ref="Y3:AB3"/>
    <mergeCell ref="AD3:AF3"/>
    <mergeCell ref="AK3:AN3"/>
    <mergeCell ref="G4:H4"/>
    <mergeCell ref="Q4:R4"/>
    <mergeCell ref="Y4:AB4"/>
    <mergeCell ref="A14:B14"/>
    <mergeCell ref="C14:H14"/>
    <mergeCell ref="I14:J14"/>
    <mergeCell ref="K14:R14"/>
    <mergeCell ref="T14:V14"/>
    <mergeCell ref="Y14:AA14"/>
    <mergeCell ref="AD14:AE14"/>
    <mergeCell ref="G15:H15"/>
    <mergeCell ref="Q15:R15"/>
    <mergeCell ref="A25:B25"/>
    <mergeCell ref="C25:H25"/>
    <mergeCell ref="I25:J25"/>
    <mergeCell ref="K25:R25"/>
    <mergeCell ref="T25:V25"/>
    <mergeCell ref="Z25:AC25"/>
    <mergeCell ref="AK27:AN27"/>
    <mergeCell ref="Z28:AC28"/>
    <mergeCell ref="Z29:AC29"/>
    <mergeCell ref="G26:H26"/>
    <mergeCell ref="Q26:R26"/>
    <mergeCell ref="Z26:AC26"/>
    <mergeCell ref="Z27:AC27"/>
    <mergeCell ref="Z30:AC30"/>
    <mergeCell ref="Z31:AC31"/>
    <mergeCell ref="Z32:AC32"/>
    <mergeCell ref="Z33:AC33"/>
    <mergeCell ref="Z34:AC34"/>
    <mergeCell ref="Z35:AC35"/>
    <mergeCell ref="A36:B36"/>
    <mergeCell ref="C36:H36"/>
    <mergeCell ref="I36:J36"/>
    <mergeCell ref="K36:R36"/>
    <mergeCell ref="T36:V36"/>
    <mergeCell ref="Z36:AC36"/>
    <mergeCell ref="AK51:AN51"/>
    <mergeCell ref="A58:R58"/>
    <mergeCell ref="G37:H37"/>
    <mergeCell ref="Q37:R37"/>
    <mergeCell ref="Z38:AC38"/>
    <mergeCell ref="A47:B47"/>
    <mergeCell ref="C47:H47"/>
    <mergeCell ref="I47:J47"/>
    <mergeCell ref="K47:R47"/>
    <mergeCell ref="T47:V47"/>
    <mergeCell ref="Z45:AC45"/>
    <mergeCell ref="Z46:AC46"/>
    <mergeCell ref="Z39:AC39"/>
    <mergeCell ref="Z40:AC40"/>
    <mergeCell ref="AK39:AN39"/>
    <mergeCell ref="Z41:AC41"/>
    <mergeCell ref="Z42:AC42"/>
    <mergeCell ref="Z43:AC43"/>
    <mergeCell ref="Z44:AC44"/>
    <mergeCell ref="Z48:AC48"/>
    <mergeCell ref="Z49:AA49"/>
    <mergeCell ref="Y50:AF50"/>
    <mergeCell ref="Y53:AD53"/>
    <mergeCell ref="Z37:AC37"/>
    <mergeCell ref="A59:R59"/>
    <mergeCell ref="C62:M63"/>
    <mergeCell ref="N62:N63"/>
    <mergeCell ref="Z47:AC47"/>
    <mergeCell ref="G48:H48"/>
    <mergeCell ref="Q48:R48"/>
    <mergeCell ref="AE53:AF53"/>
    <mergeCell ref="Y55:AF56"/>
    <mergeCell ref="Y58:AD58"/>
    <mergeCell ref="AE58:AF58"/>
  </mergeCells>
  <conditionalFormatting sqref="B5:B11 B16:B22 B27:B33 B38:B44">
    <cfRule type="cellIs" dxfId="103" priority="46" stopIfTrue="1" operator="equal">
      <formula>0</formula>
    </cfRule>
  </conditionalFormatting>
  <conditionalFormatting sqref="C12:Q12 C23:Q23 C34:Q34">
    <cfRule type="cellIs" dxfId="102" priority="2" stopIfTrue="1" operator="equal">
      <formula>0</formula>
    </cfRule>
  </conditionalFormatting>
  <conditionalFormatting sqref="C45:Q45">
    <cfRule type="cellIs" dxfId="101" priority="29" stopIfTrue="1" operator="equal">
      <formula>0</formula>
    </cfRule>
  </conditionalFormatting>
  <conditionalFormatting sqref="T12:V12">
    <cfRule type="cellIs" dxfId="100" priority="37" stopIfTrue="1" operator="equal">
      <formula>0</formula>
    </cfRule>
  </conditionalFormatting>
  <conditionalFormatting sqref="T23:V23">
    <cfRule type="cellIs" dxfId="99" priority="36" stopIfTrue="1" operator="equal">
      <formula>0</formula>
    </cfRule>
  </conditionalFormatting>
  <conditionalFormatting sqref="T34:V34">
    <cfRule type="cellIs" dxfId="98" priority="35" stopIfTrue="1" operator="equal">
      <formula>0</formula>
    </cfRule>
  </conditionalFormatting>
  <conditionalFormatting sqref="T45:V45">
    <cfRule type="cellIs" dxfId="97" priority="34" stopIfTrue="1" operator="equal">
      <formula>0</formula>
    </cfRule>
  </conditionalFormatting>
  <conditionalFormatting sqref="AB14">
    <cfRule type="cellIs" dxfId="96" priority="28" stopIfTrue="1" operator="lessThan">
      <formula>0</formula>
    </cfRule>
  </conditionalFormatting>
  <conditionalFormatting sqref="AE18:AF23 AE25:AF49">
    <cfRule type="cellIs" dxfId="95" priority="1" stopIfTrue="1" operator="equal">
      <formula>0</formula>
    </cfRule>
  </conditionalFormatting>
  <dataValidations count="5">
    <dataValidation type="date" allowBlank="1" showInputMessage="1" sqref="AE7" xr:uid="{2807B5D4-9629-44F2-97BD-CE5777A5F5BB}">
      <formula1>1</formula1>
      <formula2>73050</formula2>
    </dataValidation>
    <dataValidation type="decimal" allowBlank="1" showInputMessage="1" showErrorMessage="1" errorTitle="Invalid Data Type" error="Please enter a number between 0 and 24." sqref="C16:C22 C38:C44 C27:C33 C5:C11 C49:C55" xr:uid="{CACFBD5B-3980-46DB-BDA6-E83E12C86730}">
      <formula1>0</formula1>
      <formula2>24</formula2>
    </dataValidation>
    <dataValidation type="decimal" allowBlank="1" showInputMessage="1" showErrorMessage="1" sqref="AD5" xr:uid="{DB202C42-D064-4EAA-B5DD-A0EC6C2AC490}">
      <formula1>0</formula1>
      <formula2>2</formula2>
    </dataValidation>
    <dataValidation type="decimal" allowBlank="1" showInputMessage="1" showErrorMessage="1" sqref="AG10 AB10 AE24" xr:uid="{3FF0ADB2-C8A3-470A-9475-962A25A49EEC}">
      <formula1>0</formula1>
      <formula2>300</formula2>
    </dataValidation>
    <dataValidation allowBlank="1" showInputMessage="1" sqref="AB7" xr:uid="{6F9EB86F-F207-49F3-9F6E-7464D49A773D}"/>
  </dataValidations>
  <hyperlinks>
    <hyperlink ref="F60" r:id="rId1" display="http://web.uncg.edu/hrs/PolicyManuals/StaffManual/Section5/" xr:uid="{A2D6E6CE-7B87-4F46-BB96-0E9EAAB57339}"/>
  </hyperlinks>
  <printOptions horizontalCentered="1" verticalCentered="1"/>
  <pageMargins left="0.7" right="0.7" top="0.75" bottom="0.75" header="0.3" footer="0.3"/>
  <pageSetup scale="54" orientation="landscape" r:id="rId2"/>
  <headerFooter>
    <oddHeader>&amp;CMonthly Time &amp; Leave Record 
For Non-Exempt Employees</oddHeader>
    <oddFooter>&amp;Lv. 1.1
r. 11/18/2025</oddFooter>
  </headerFooter>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7F53BC4D-FBDE-4D49-9097-7CD49EC0BE66}">
          <x14:formula1>
            <xm:f>Validation!$F$18:$F$21</xm:f>
          </x14:formula1>
          <xm:sqref>H5:H11 H16:H22 H27:H33 H38:H44 H49:H55</xm:sqref>
        </x14:dataValidation>
        <x14:dataValidation type="list" allowBlank="1" showInputMessage="1" showErrorMessage="1" xr:uid="{028F237C-E0B3-4A40-AED1-F0BD9A70AC27}">
          <x14:formula1>
            <xm:f>Validation!$B$18:$B$29</xm:f>
          </x14:formula1>
          <xm:sqref>R38:R44 R49:R55 R5:R11 R27:R33 R16:R22</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D6B2A-8BA6-4C8F-A187-6EFECAB46B21}">
  <sheetPr>
    <tabColor theme="3" tint="0.79998168889431442"/>
  </sheetPr>
  <dimension ref="A2:AP63"/>
  <sheetViews>
    <sheetView showGridLines="0" zoomScale="90" zoomScaleNormal="90" zoomScalePageLayoutView="115" workbookViewId="0">
      <selection activeCell="G31" sqref="G31"/>
    </sheetView>
  </sheetViews>
  <sheetFormatPr defaultColWidth="7.42578125" defaultRowHeight="12.75"/>
  <cols>
    <col min="1" max="2" width="7.42578125" style="2" customWidth="1"/>
    <col min="3" max="3" width="8.140625" style="2" customWidth="1"/>
    <col min="4" max="6" width="8.42578125" style="2" customWidth="1"/>
    <col min="7" max="7" width="7.5703125" style="2" customWidth="1"/>
    <col min="8" max="8" width="8.140625" style="2" customWidth="1"/>
    <col min="9" max="9" width="8.85546875" style="2" customWidth="1"/>
    <col min="10" max="10" width="8.5703125" style="2" customWidth="1"/>
    <col min="11" max="11" width="7.140625" style="2" customWidth="1"/>
    <col min="12" max="12" width="6.5703125" style="2" customWidth="1"/>
    <col min="13" max="13" width="6.140625" style="2" customWidth="1"/>
    <col min="14" max="14" width="6.85546875" style="2" customWidth="1"/>
    <col min="15" max="15" width="5.7109375" style="2" customWidth="1"/>
    <col min="16" max="16" width="6.42578125" style="2" customWidth="1"/>
    <col min="17" max="17" width="6.140625" style="2" bestFit="1" customWidth="1"/>
    <col min="18" max="18" width="8.85546875" style="2" bestFit="1" customWidth="1"/>
    <col min="19" max="19" width="2.5703125" style="2" customWidth="1"/>
    <col min="20" max="21" width="6" style="2" customWidth="1"/>
    <col min="22" max="22" width="7.85546875" style="2" bestFit="1" customWidth="1"/>
    <col min="23" max="24" width="2.140625" style="2" customWidth="1"/>
    <col min="25" max="25" width="7.85546875" style="2" customWidth="1"/>
    <col min="26" max="26" width="7.42578125" style="2" customWidth="1"/>
    <col min="27" max="27" width="3.85546875" style="2" customWidth="1"/>
    <col min="28" max="28" width="17.42578125" style="2" customWidth="1"/>
    <col min="29" max="29" width="2.85546875" style="2" customWidth="1"/>
    <col min="30" max="31" width="7.42578125" style="2" customWidth="1"/>
    <col min="32" max="32" width="10" style="2" customWidth="1"/>
    <col min="33" max="33" width="2.5703125" style="2" customWidth="1"/>
    <col min="34" max="34" width="4.7109375" style="2" hidden="1" customWidth="1"/>
    <col min="35" max="35" width="4" style="2" hidden="1" customWidth="1"/>
    <col min="36" max="36" width="14.28515625" style="2" hidden="1" customWidth="1"/>
    <col min="37" max="37" width="8" style="2" hidden="1" customWidth="1"/>
    <col min="38" max="39" width="8.5703125" style="2" hidden="1" customWidth="1"/>
    <col min="40" max="40" width="7.42578125" style="2" hidden="1" customWidth="1"/>
    <col min="41" max="41" width="3.42578125" style="2" hidden="1" customWidth="1"/>
    <col min="42" max="42" width="7.42578125" style="2" hidden="1" customWidth="1"/>
    <col min="43" max="43" width="7.42578125" style="2" customWidth="1"/>
    <col min="44" max="16384" width="7.42578125" style="2"/>
  </cols>
  <sheetData>
    <row r="2" spans="1:42" ht="13.5" thickBot="1">
      <c r="G2" s="1"/>
      <c r="H2" s="1"/>
      <c r="I2" s="54"/>
      <c r="J2" s="17"/>
      <c r="N2" s="53"/>
      <c r="O2" s="53"/>
      <c r="P2" s="53"/>
      <c r="Q2" s="1"/>
      <c r="S2" s="1"/>
      <c r="Y2" s="325" t="s">
        <v>155</v>
      </c>
      <c r="Z2" s="325"/>
      <c r="AA2" s="325"/>
      <c r="AB2" s="325"/>
      <c r="AC2" s="6"/>
      <c r="AD2" s="325" t="s">
        <v>147</v>
      </c>
      <c r="AE2" s="325"/>
      <c r="AF2" s="325"/>
      <c r="AG2" s="6"/>
      <c r="AH2" s="6"/>
      <c r="AI2" s="31"/>
      <c r="AJ2" s="32"/>
      <c r="AK2" s="33"/>
      <c r="AL2" s="33"/>
      <c r="AM2" s="33"/>
      <c r="AN2" s="34"/>
      <c r="AO2" s="133"/>
    </row>
    <row r="3" spans="1:42" ht="13.5" thickTop="1">
      <c r="A3" s="282" t="s">
        <v>156</v>
      </c>
      <c r="B3" s="282"/>
      <c r="C3" s="283" t="s">
        <v>157</v>
      </c>
      <c r="D3" s="284"/>
      <c r="E3" s="284"/>
      <c r="F3" s="284"/>
      <c r="G3" s="284"/>
      <c r="H3" s="285"/>
      <c r="I3" s="286" t="s">
        <v>158</v>
      </c>
      <c r="J3" s="287"/>
      <c r="K3" s="288" t="s">
        <v>109</v>
      </c>
      <c r="L3" s="289"/>
      <c r="M3" s="289"/>
      <c r="N3" s="289"/>
      <c r="O3" s="289"/>
      <c r="P3" s="289"/>
      <c r="Q3" s="289"/>
      <c r="R3" s="290"/>
      <c r="S3" s="18"/>
      <c r="T3" s="268" t="s">
        <v>98</v>
      </c>
      <c r="U3" s="269"/>
      <c r="V3" s="270"/>
      <c r="Y3" s="321" t="str">
        <f>'Timesheet Setup'!G7</f>
        <v xml:space="preserve">Spiro </v>
      </c>
      <c r="Z3" s="322"/>
      <c r="AA3" s="322"/>
      <c r="AB3" s="323"/>
      <c r="AD3" s="321">
        <f>'Timesheet Setup'!G9</f>
        <v>123456789</v>
      </c>
      <c r="AE3" s="322"/>
      <c r="AF3" s="323"/>
      <c r="AI3" s="31"/>
      <c r="AJ3" s="23" t="s">
        <v>156</v>
      </c>
      <c r="AK3" s="271" t="s">
        <v>159</v>
      </c>
      <c r="AL3" s="291"/>
      <c r="AM3" s="291"/>
      <c r="AN3" s="273"/>
      <c r="AO3" s="133"/>
    </row>
    <row r="4" spans="1:42">
      <c r="A4" s="23" t="s">
        <v>160</v>
      </c>
      <c r="B4" s="24" t="s">
        <v>161</v>
      </c>
      <c r="C4" s="23" t="s">
        <v>162</v>
      </c>
      <c r="D4" s="23" t="s">
        <v>78</v>
      </c>
      <c r="E4" s="23" t="s">
        <v>81</v>
      </c>
      <c r="F4" s="23" t="s">
        <v>84</v>
      </c>
      <c r="G4" s="271" t="s">
        <v>163</v>
      </c>
      <c r="H4" s="272"/>
      <c r="I4" s="93" t="s">
        <v>92</v>
      </c>
      <c r="J4" s="92" t="s">
        <v>95</v>
      </c>
      <c r="K4" s="23" t="s">
        <v>110</v>
      </c>
      <c r="L4" s="130" t="s">
        <v>113</v>
      </c>
      <c r="M4" s="23" t="s">
        <v>116</v>
      </c>
      <c r="N4" s="23" t="s">
        <v>119</v>
      </c>
      <c r="O4" s="23" t="s">
        <v>122</v>
      </c>
      <c r="P4" s="23" t="s">
        <v>125</v>
      </c>
      <c r="Q4" s="271" t="s">
        <v>163</v>
      </c>
      <c r="R4" s="273"/>
      <c r="S4" s="1"/>
      <c r="T4" s="55" t="s">
        <v>102</v>
      </c>
      <c r="U4" s="98" t="s">
        <v>99</v>
      </c>
      <c r="V4" s="132" t="s">
        <v>105</v>
      </c>
      <c r="Y4" s="320" t="s">
        <v>148</v>
      </c>
      <c r="Z4" s="320"/>
      <c r="AA4" s="320"/>
      <c r="AB4" s="320"/>
      <c r="AC4" s="7"/>
      <c r="AD4" s="20" t="s">
        <v>149</v>
      </c>
      <c r="AE4" s="20" t="s">
        <v>78</v>
      </c>
      <c r="AF4" s="20" t="s">
        <v>84</v>
      </c>
      <c r="AI4" s="31"/>
      <c r="AJ4" s="23" t="s">
        <v>160</v>
      </c>
      <c r="AK4" s="23" t="s">
        <v>164</v>
      </c>
      <c r="AL4" s="23" t="s">
        <v>165</v>
      </c>
      <c r="AM4" s="23" t="s">
        <v>102</v>
      </c>
      <c r="AN4" s="23" t="s">
        <v>81</v>
      </c>
      <c r="AO4" s="133"/>
    </row>
    <row r="5" spans="1:42">
      <c r="A5" s="22" t="s">
        <v>166</v>
      </c>
      <c r="B5" s="25">
        <f>IF(WEEKDAY(AB7)=1,AB7,0)</f>
        <v>46082</v>
      </c>
      <c r="C5" s="26"/>
      <c r="D5" s="48"/>
      <c r="E5" s="48"/>
      <c r="F5" s="48"/>
      <c r="G5" s="48"/>
      <c r="H5" s="48"/>
      <c r="I5" s="56"/>
      <c r="J5" s="51"/>
      <c r="K5" s="48"/>
      <c r="L5" s="49"/>
      <c r="M5" s="48"/>
      <c r="N5" s="48"/>
      <c r="O5" s="48"/>
      <c r="P5" s="48"/>
      <c r="Q5" s="48"/>
      <c r="R5" s="50"/>
      <c r="S5" s="3"/>
      <c r="T5" s="56"/>
      <c r="U5" s="99"/>
      <c r="V5" s="97"/>
      <c r="Y5" s="321">
        <f>'Timesheet Setup'!G11</f>
        <v>58401</v>
      </c>
      <c r="Z5" s="322"/>
      <c r="AA5" s="322"/>
      <c r="AB5" s="323"/>
      <c r="AD5" s="82">
        <f>'Timesheet Setup'!G13</f>
        <v>1</v>
      </c>
      <c r="AE5" s="82">
        <f>'Timesheet Setup'!G15</f>
        <v>0</v>
      </c>
      <c r="AF5" s="82">
        <f>'Timesheet Setup'!G17</f>
        <v>0</v>
      </c>
      <c r="AI5" s="35"/>
      <c r="AJ5" s="22" t="s">
        <v>166</v>
      </c>
      <c r="AK5" s="27">
        <f t="shared" ref="AK5:AK11" si="0">I5</f>
        <v>0</v>
      </c>
      <c r="AL5" s="27">
        <f t="shared" ref="AL5:AL11" si="1">K5</f>
        <v>0</v>
      </c>
      <c r="AM5" s="27">
        <f t="shared" ref="AM5:AM11" si="2">IF($U$12&gt;0,T5,0)</f>
        <v>0</v>
      </c>
      <c r="AN5" s="27">
        <f t="shared" ref="AN5:AN11" si="3">IF(E5&gt;8,8,E5)</f>
        <v>0</v>
      </c>
      <c r="AO5" s="133"/>
    </row>
    <row r="6" spans="1:42">
      <c r="A6" s="22" t="s">
        <v>167</v>
      </c>
      <c r="B6" s="25">
        <f>IF(WEEKDAY($AB$7)=2,$AB$7,IF(B5&lt;&gt;0,B5+1,0))</f>
        <v>46083</v>
      </c>
      <c r="C6" s="26"/>
      <c r="D6" s="48"/>
      <c r="E6" s="48"/>
      <c r="F6" s="48"/>
      <c r="G6" s="48"/>
      <c r="H6" s="48"/>
      <c r="I6" s="56"/>
      <c r="J6" s="51"/>
      <c r="K6" s="48"/>
      <c r="L6" s="49"/>
      <c r="M6" s="48"/>
      <c r="N6" s="48"/>
      <c r="O6" s="48"/>
      <c r="P6" s="48"/>
      <c r="Q6" s="48"/>
      <c r="R6" s="50"/>
      <c r="S6" s="3"/>
      <c r="T6" s="56"/>
      <c r="U6" s="99"/>
      <c r="V6" s="97"/>
      <c r="Y6" s="324" t="s">
        <v>168</v>
      </c>
      <c r="Z6" s="324"/>
      <c r="AB6" s="325" t="s">
        <v>169</v>
      </c>
      <c r="AC6" s="325"/>
      <c r="AE6" s="325" t="s">
        <v>170</v>
      </c>
      <c r="AF6" s="325"/>
      <c r="AI6" s="35"/>
      <c r="AJ6" s="22" t="s">
        <v>167</v>
      </c>
      <c r="AK6" s="27">
        <f t="shared" si="0"/>
        <v>0</v>
      </c>
      <c r="AL6" s="27">
        <f t="shared" si="1"/>
        <v>0</v>
      </c>
      <c r="AM6" s="27">
        <f t="shared" si="2"/>
        <v>0</v>
      </c>
      <c r="AN6" s="27">
        <f t="shared" si="3"/>
        <v>0</v>
      </c>
      <c r="AO6" s="133"/>
    </row>
    <row r="7" spans="1:42">
      <c r="A7" s="22" t="s">
        <v>171</v>
      </c>
      <c r="B7" s="25">
        <f>IF(WEEKDAY($AB$7)=3,$AB$7,IF(B6&lt;&gt;0,B6+1,0))</f>
        <v>46084</v>
      </c>
      <c r="C7" s="26"/>
      <c r="D7" s="48"/>
      <c r="E7" s="48"/>
      <c r="F7" s="48"/>
      <c r="G7" s="48"/>
      <c r="H7" s="48"/>
      <c r="I7" s="56"/>
      <c r="J7" s="51"/>
      <c r="K7" s="48"/>
      <c r="L7" s="49"/>
      <c r="M7" s="48"/>
      <c r="N7" s="48"/>
      <c r="O7" s="48"/>
      <c r="P7" s="48"/>
      <c r="Q7" s="48"/>
      <c r="R7" s="50"/>
      <c r="S7" s="3"/>
      <c r="T7" s="56"/>
      <c r="U7" s="99"/>
      <c r="V7" s="97"/>
      <c r="Y7" s="326" t="s">
        <v>249</v>
      </c>
      <c r="Z7" s="327"/>
      <c r="AB7" s="328">
        <f>VLOOKUP(Y7,Validation!B4:F15,2,FALSE)</f>
        <v>46082</v>
      </c>
      <c r="AC7" s="329"/>
      <c r="AE7" s="328">
        <f>VLOOKUP(Y7,Validation!B4:F15,4,FALSE)</f>
        <v>46109</v>
      </c>
      <c r="AF7" s="329"/>
      <c r="AI7" s="35"/>
      <c r="AJ7" s="22" t="s">
        <v>171</v>
      </c>
      <c r="AK7" s="27">
        <f t="shared" si="0"/>
        <v>0</v>
      </c>
      <c r="AL7" s="27">
        <f t="shared" si="1"/>
        <v>0</v>
      </c>
      <c r="AM7" s="27">
        <f t="shared" si="2"/>
        <v>0</v>
      </c>
      <c r="AN7" s="27">
        <f t="shared" si="3"/>
        <v>0</v>
      </c>
      <c r="AO7" s="133"/>
    </row>
    <row r="8" spans="1:42" ht="13.5" thickBot="1">
      <c r="A8" s="22" t="s">
        <v>172</v>
      </c>
      <c r="B8" s="25">
        <f>IF(WEEKDAY($AB$7)=4,$AB$7,IF(B7&lt;&gt;0,B7+1,0))</f>
        <v>46085</v>
      </c>
      <c r="C8" s="26"/>
      <c r="D8" s="48"/>
      <c r="E8" s="48"/>
      <c r="F8" s="48"/>
      <c r="G8" s="48"/>
      <c r="H8" s="48"/>
      <c r="I8" s="56"/>
      <c r="J8" s="51"/>
      <c r="K8" s="48"/>
      <c r="L8" s="49"/>
      <c r="M8" s="48"/>
      <c r="N8" s="48"/>
      <c r="O8" s="48"/>
      <c r="P8" s="48"/>
      <c r="Q8" s="48"/>
      <c r="R8" s="50"/>
      <c r="S8" s="3"/>
      <c r="T8" s="56"/>
      <c r="U8" s="99"/>
      <c r="V8" s="97"/>
      <c r="AI8" s="36"/>
      <c r="AJ8" s="22" t="s">
        <v>172</v>
      </c>
      <c r="AK8" s="27">
        <f t="shared" si="0"/>
        <v>0</v>
      </c>
      <c r="AL8" s="27">
        <f t="shared" si="1"/>
        <v>0</v>
      </c>
      <c r="AM8" s="27">
        <f t="shared" si="2"/>
        <v>0</v>
      </c>
      <c r="AN8" s="27">
        <f t="shared" si="3"/>
        <v>0</v>
      </c>
      <c r="AO8" s="133"/>
    </row>
    <row r="9" spans="1:42" ht="13.5" thickTop="1">
      <c r="A9" s="22" t="s">
        <v>173</v>
      </c>
      <c r="B9" s="25">
        <f>IF(WEEKDAY($AB$7)=5,$AB$7,IF(B8&lt;&gt;0,B8+1,0))</f>
        <v>46086</v>
      </c>
      <c r="C9" s="26"/>
      <c r="D9" s="48"/>
      <c r="E9" s="48"/>
      <c r="F9" s="48"/>
      <c r="G9" s="48"/>
      <c r="H9" s="48"/>
      <c r="I9" s="56"/>
      <c r="J9" s="51"/>
      <c r="K9" s="48"/>
      <c r="L9" s="49"/>
      <c r="M9" s="48"/>
      <c r="N9" s="48"/>
      <c r="O9" s="48"/>
      <c r="P9" s="48"/>
      <c r="Q9" s="48"/>
      <c r="R9" s="50"/>
      <c r="S9" s="3"/>
      <c r="T9" s="56"/>
      <c r="U9" s="99"/>
      <c r="V9" s="97"/>
      <c r="X9" s="1"/>
      <c r="Y9" s="314" t="s">
        <v>174</v>
      </c>
      <c r="Z9" s="315"/>
      <c r="AA9" s="315"/>
      <c r="AB9" s="316"/>
      <c r="AC9" s="85"/>
      <c r="AD9" s="317" t="s">
        <v>98</v>
      </c>
      <c r="AE9" s="318"/>
      <c r="AF9" s="319"/>
      <c r="AG9" s="4"/>
      <c r="AI9" s="35"/>
      <c r="AJ9" s="22" t="s">
        <v>173</v>
      </c>
      <c r="AK9" s="27">
        <f t="shared" si="0"/>
        <v>0</v>
      </c>
      <c r="AL9" s="27">
        <f t="shared" si="1"/>
        <v>0</v>
      </c>
      <c r="AM9" s="27">
        <f t="shared" si="2"/>
        <v>0</v>
      </c>
      <c r="AN9" s="27">
        <f t="shared" si="3"/>
        <v>0</v>
      </c>
      <c r="AO9" s="133"/>
    </row>
    <row r="10" spans="1:42">
      <c r="A10" s="22" t="s">
        <v>175</v>
      </c>
      <c r="B10" s="25">
        <f>IF(WEEKDAY($AB$7)=6,$AB$7,IF(B9&lt;&gt;0,B9+1,0))</f>
        <v>46087</v>
      </c>
      <c r="C10" s="26"/>
      <c r="D10" s="48"/>
      <c r="E10" s="48"/>
      <c r="F10" s="48"/>
      <c r="G10" s="48"/>
      <c r="H10" s="48"/>
      <c r="I10" s="56"/>
      <c r="J10" s="51"/>
      <c r="K10" s="48"/>
      <c r="L10" s="49"/>
      <c r="M10" s="48"/>
      <c r="N10" s="48"/>
      <c r="O10" s="48"/>
      <c r="P10" s="48"/>
      <c r="Q10" s="48"/>
      <c r="R10" s="50"/>
      <c r="S10" s="3"/>
      <c r="T10" s="56"/>
      <c r="U10" s="99"/>
      <c r="V10" s="97"/>
      <c r="X10" s="18"/>
      <c r="Y10" s="312" t="s">
        <v>176</v>
      </c>
      <c r="Z10" s="313"/>
      <c r="AA10" s="313"/>
      <c r="AB10" s="45">
        <f>March!AB14</f>
        <v>0</v>
      </c>
      <c r="AC10" s="86"/>
      <c r="AD10" s="312" t="s">
        <v>177</v>
      </c>
      <c r="AE10" s="313"/>
      <c r="AF10" s="45">
        <f>March!AF14</f>
        <v>0</v>
      </c>
      <c r="AG10" s="4"/>
      <c r="AI10" s="37"/>
      <c r="AJ10" s="22" t="s">
        <v>175</v>
      </c>
      <c r="AK10" s="27">
        <f t="shared" si="0"/>
        <v>0</v>
      </c>
      <c r="AL10" s="27">
        <f t="shared" si="1"/>
        <v>0</v>
      </c>
      <c r="AM10" s="27">
        <f t="shared" si="2"/>
        <v>0</v>
      </c>
      <c r="AN10" s="27">
        <f t="shared" si="3"/>
        <v>0</v>
      </c>
      <c r="AO10" s="133"/>
    </row>
    <row r="11" spans="1:42">
      <c r="A11" s="22" t="s">
        <v>178</v>
      </c>
      <c r="B11" s="25">
        <f>IF(WEEKDAY($AB$7)=7,$AB$7,IF(B10&lt;&gt;0,B10+1,0))</f>
        <v>46088</v>
      </c>
      <c r="C11" s="26"/>
      <c r="D11" s="48"/>
      <c r="E11" s="48"/>
      <c r="F11" s="48"/>
      <c r="G11" s="48"/>
      <c r="H11" s="48"/>
      <c r="I11" s="56"/>
      <c r="J11" s="51"/>
      <c r="K11" s="48"/>
      <c r="L11" s="49"/>
      <c r="M11" s="48"/>
      <c r="N11" s="48"/>
      <c r="O11" s="48"/>
      <c r="P11" s="48"/>
      <c r="Q11" s="48"/>
      <c r="R11" s="50"/>
      <c r="S11" s="3"/>
      <c r="T11" s="56"/>
      <c r="U11" s="99"/>
      <c r="V11" s="97"/>
      <c r="X11" s="1"/>
      <c r="Y11" s="308" t="s">
        <v>179</v>
      </c>
      <c r="Z11" s="309"/>
      <c r="AA11" s="309"/>
      <c r="AB11" s="45">
        <f>AE22</f>
        <v>0</v>
      </c>
      <c r="AC11" s="87"/>
      <c r="AD11" s="308" t="s">
        <v>180</v>
      </c>
      <c r="AE11" s="309"/>
      <c r="AF11" s="84">
        <f>AE38</f>
        <v>0</v>
      </c>
      <c r="AG11" s="4"/>
      <c r="AI11" s="35"/>
      <c r="AJ11" s="22" t="s">
        <v>178</v>
      </c>
      <c r="AK11" s="27">
        <f t="shared" si="0"/>
        <v>0</v>
      </c>
      <c r="AL11" s="27">
        <f t="shared" si="1"/>
        <v>0</v>
      </c>
      <c r="AM11" s="27">
        <f t="shared" si="2"/>
        <v>0</v>
      </c>
      <c r="AN11" s="27">
        <f t="shared" si="3"/>
        <v>0</v>
      </c>
      <c r="AO11" s="133"/>
      <c r="AP11" s="1"/>
    </row>
    <row r="12" spans="1:42">
      <c r="A12" s="131" t="s">
        <v>181</v>
      </c>
      <c r="B12" s="28"/>
      <c r="C12" s="29">
        <f t="shared" ref="C12:Q12" si="4">SUMIF($B5:$B11,"&lt;&gt;0",C5:C11)</f>
        <v>0</v>
      </c>
      <c r="D12" s="29">
        <f t="shared" si="4"/>
        <v>0</v>
      </c>
      <c r="E12" s="29">
        <f t="shared" si="4"/>
        <v>0</v>
      </c>
      <c r="F12" s="29">
        <f t="shared" si="4"/>
        <v>0</v>
      </c>
      <c r="G12" s="29"/>
      <c r="H12" s="29"/>
      <c r="I12" s="47">
        <f>SUMIF($B5:$B11,"&lt;&gt;0",I5:I11)</f>
        <v>0</v>
      </c>
      <c r="J12" s="47">
        <f t="shared" si="4"/>
        <v>0</v>
      </c>
      <c r="K12" s="29">
        <f t="shared" si="4"/>
        <v>0</v>
      </c>
      <c r="L12" s="46">
        <f t="shared" si="4"/>
        <v>0</v>
      </c>
      <c r="M12" s="29">
        <f t="shared" si="4"/>
        <v>0</v>
      </c>
      <c r="N12" s="29">
        <f t="shared" si="4"/>
        <v>0</v>
      </c>
      <c r="O12" s="29">
        <f t="shared" si="4"/>
        <v>0</v>
      </c>
      <c r="P12" s="29">
        <f t="shared" si="4"/>
        <v>0</v>
      </c>
      <c r="Q12" s="29">
        <f t="shared" si="4"/>
        <v>0</v>
      </c>
      <c r="R12" s="29"/>
      <c r="S12" s="3"/>
      <c r="T12" s="57">
        <f>SUMIF($B5:$B11,"&lt;&gt;0",T5:T11)</f>
        <v>0</v>
      </c>
      <c r="U12" s="100">
        <f>SUMIF($B5:$B11,"&lt;&gt;0",U5:U11)</f>
        <v>0</v>
      </c>
      <c r="V12" s="100">
        <f>SUMIF($B5:$B11,"&lt;&gt;0",V5:V11)</f>
        <v>0</v>
      </c>
      <c r="W12" s="1"/>
      <c r="X12" s="3"/>
      <c r="Y12" s="308" t="s">
        <v>182</v>
      </c>
      <c r="Z12" s="309"/>
      <c r="AA12" s="309"/>
      <c r="AB12" s="45">
        <f>AE21</f>
        <v>0</v>
      </c>
      <c r="AC12" s="85"/>
      <c r="AD12" s="308" t="s">
        <v>183</v>
      </c>
      <c r="AE12" s="309"/>
      <c r="AF12" s="84">
        <f>AE39</f>
        <v>0</v>
      </c>
      <c r="AH12" s="4"/>
      <c r="AI12" s="35"/>
      <c r="AJ12" s="22" t="s">
        <v>181</v>
      </c>
      <c r="AK12" s="94">
        <f>SUM(AK5:AK11)</f>
        <v>0</v>
      </c>
      <c r="AL12" s="94">
        <f t="shared" ref="AL12:AN12" si="5">SUM(AL5:AL11)</f>
        <v>0</v>
      </c>
      <c r="AM12" s="94">
        <f t="shared" si="5"/>
        <v>0</v>
      </c>
      <c r="AN12" s="94">
        <f t="shared" si="5"/>
        <v>0</v>
      </c>
      <c r="AO12" s="133"/>
    </row>
    <row r="13" spans="1:42" ht="13.5" thickBot="1">
      <c r="S13" s="3"/>
      <c r="T13" s="18"/>
      <c r="U13" s="18"/>
      <c r="V13" s="18"/>
      <c r="W13" s="18"/>
      <c r="Y13" s="308" t="s">
        <v>184</v>
      </c>
      <c r="Z13" s="309"/>
      <c r="AA13" s="309"/>
      <c r="AB13" s="84">
        <f>AE23</f>
        <v>0</v>
      </c>
      <c r="AC13" s="87"/>
      <c r="AD13" s="310" t="s">
        <v>105</v>
      </c>
      <c r="AE13" s="311"/>
      <c r="AF13" s="84">
        <f>AF47</f>
        <v>0</v>
      </c>
      <c r="AH13" s="4"/>
      <c r="AI13" s="35"/>
      <c r="AJ13" s="34"/>
      <c r="AK13" s="38"/>
      <c r="AL13" s="38"/>
      <c r="AM13" s="38"/>
      <c r="AN13" s="34"/>
      <c r="AO13" s="133"/>
    </row>
    <row r="14" spans="1:42" ht="14.25" thickTop="1" thickBot="1">
      <c r="A14" s="282" t="s">
        <v>185</v>
      </c>
      <c r="B14" s="282"/>
      <c r="C14" s="283" t="s">
        <v>157</v>
      </c>
      <c r="D14" s="284"/>
      <c r="E14" s="284"/>
      <c r="F14" s="284"/>
      <c r="G14" s="284"/>
      <c r="H14" s="285"/>
      <c r="I14" s="286" t="s">
        <v>158</v>
      </c>
      <c r="J14" s="287"/>
      <c r="K14" s="288" t="s">
        <v>109</v>
      </c>
      <c r="L14" s="289"/>
      <c r="M14" s="289"/>
      <c r="N14" s="289"/>
      <c r="O14" s="289"/>
      <c r="P14" s="289"/>
      <c r="Q14" s="289"/>
      <c r="R14" s="290"/>
      <c r="S14" s="1"/>
      <c r="T14" s="268" t="s">
        <v>98</v>
      </c>
      <c r="U14" s="269"/>
      <c r="V14" s="270"/>
      <c r="W14" s="1"/>
      <c r="X14" s="3"/>
      <c r="Y14" s="304" t="s">
        <v>186</v>
      </c>
      <c r="Z14" s="305"/>
      <c r="AA14" s="305"/>
      <c r="AB14" s="177">
        <f>SUM(AB10+AB11+AB12-AB13)</f>
        <v>0</v>
      </c>
      <c r="AC14" s="87"/>
      <c r="AD14" s="306" t="s">
        <v>187</v>
      </c>
      <c r="AE14" s="307"/>
      <c r="AF14" s="89">
        <f>(AF10+AF11)-(AF12+AF13)</f>
        <v>0</v>
      </c>
      <c r="AH14" s="4"/>
      <c r="AI14" s="35"/>
      <c r="AJ14" s="34"/>
      <c r="AK14" s="38"/>
      <c r="AL14" s="38"/>
      <c r="AM14" s="38"/>
      <c r="AN14" s="34"/>
      <c r="AO14" s="133"/>
    </row>
    <row r="15" spans="1:42" ht="14.25" thickTop="1" thickBot="1">
      <c r="A15" s="23" t="s">
        <v>160</v>
      </c>
      <c r="B15" s="24" t="s">
        <v>161</v>
      </c>
      <c r="C15" s="23" t="s">
        <v>162</v>
      </c>
      <c r="D15" s="23" t="s">
        <v>78</v>
      </c>
      <c r="E15" s="23" t="s">
        <v>81</v>
      </c>
      <c r="F15" s="23" t="s">
        <v>84</v>
      </c>
      <c r="G15" s="271" t="s">
        <v>163</v>
      </c>
      <c r="H15" s="272"/>
      <c r="I15" s="93" t="s">
        <v>92</v>
      </c>
      <c r="J15" s="92" t="s">
        <v>95</v>
      </c>
      <c r="K15" s="23" t="s">
        <v>110</v>
      </c>
      <c r="L15" s="130" t="s">
        <v>113</v>
      </c>
      <c r="M15" s="23" t="s">
        <v>116</v>
      </c>
      <c r="N15" s="23" t="s">
        <v>119</v>
      </c>
      <c r="O15" s="23" t="s">
        <v>122</v>
      </c>
      <c r="P15" s="23" t="s">
        <v>125</v>
      </c>
      <c r="Q15" s="271" t="s">
        <v>163</v>
      </c>
      <c r="R15" s="273"/>
      <c r="S15" s="1"/>
      <c r="T15" s="55" t="s">
        <v>102</v>
      </c>
      <c r="U15" s="98" t="s">
        <v>99</v>
      </c>
      <c r="V15" s="132" t="s">
        <v>105</v>
      </c>
      <c r="W15" s="3"/>
      <c r="X15" s="3"/>
      <c r="AG15" s="19"/>
      <c r="AI15" s="35"/>
      <c r="AJ15" s="23" t="s">
        <v>185</v>
      </c>
      <c r="AK15" s="271" t="s">
        <v>159</v>
      </c>
      <c r="AL15" s="291"/>
      <c r="AM15" s="291"/>
      <c r="AN15" s="273"/>
      <c r="AO15" s="133"/>
    </row>
    <row r="16" spans="1:42" ht="15.75" thickTop="1">
      <c r="A16" s="22" t="s">
        <v>166</v>
      </c>
      <c r="B16" s="25">
        <f>IF(B11&lt;&gt;0,IF(SUM(B11+1)&gt;$AE$7,0, SUM(B11+1)),0)</f>
        <v>46089</v>
      </c>
      <c r="C16" s="26"/>
      <c r="D16" s="48"/>
      <c r="E16" s="48"/>
      <c r="F16" s="48"/>
      <c r="G16" s="48"/>
      <c r="H16" s="48"/>
      <c r="I16" s="91"/>
      <c r="J16" s="51"/>
      <c r="K16" s="48"/>
      <c r="L16" s="48"/>
      <c r="M16" s="48"/>
      <c r="N16" s="48"/>
      <c r="O16" s="48"/>
      <c r="P16" s="48"/>
      <c r="Q16" s="48"/>
      <c r="R16" s="50"/>
      <c r="T16" s="56"/>
      <c r="U16" s="99"/>
      <c r="V16" s="97"/>
      <c r="X16" s="3"/>
      <c r="Y16" s="301" t="s">
        <v>188</v>
      </c>
      <c r="Z16" s="302"/>
      <c r="AA16" s="302"/>
      <c r="AB16" s="302"/>
      <c r="AC16" s="302"/>
      <c r="AD16" s="302"/>
      <c r="AE16" s="302"/>
      <c r="AF16" s="303"/>
      <c r="AI16" s="35"/>
      <c r="AJ16" s="23" t="s">
        <v>160</v>
      </c>
      <c r="AK16" s="23" t="s">
        <v>164</v>
      </c>
      <c r="AL16" s="23" t="s">
        <v>165</v>
      </c>
      <c r="AM16" s="23" t="s">
        <v>102</v>
      </c>
      <c r="AN16" s="23" t="s">
        <v>81</v>
      </c>
      <c r="AO16" s="133"/>
    </row>
    <row r="17" spans="1:41" ht="15" thickBot="1">
      <c r="A17" s="22" t="s">
        <v>167</v>
      </c>
      <c r="B17" s="25">
        <f t="shared" ref="B17:B22" si="6">IF(B16&lt;&gt;0,IF(SUM(B16+1)&gt;$AE$7,0, SUM(B16+1)),0)</f>
        <v>46090</v>
      </c>
      <c r="C17" s="26"/>
      <c r="D17" s="48"/>
      <c r="E17" s="48"/>
      <c r="F17" s="48"/>
      <c r="G17" s="48"/>
      <c r="H17" s="48"/>
      <c r="I17" s="91"/>
      <c r="J17" s="51"/>
      <c r="K17" s="48"/>
      <c r="L17" s="48"/>
      <c r="M17" s="48"/>
      <c r="N17" s="48"/>
      <c r="O17" s="48"/>
      <c r="P17" s="48"/>
      <c r="Q17" s="48"/>
      <c r="R17" s="50"/>
      <c r="T17" s="56"/>
      <c r="U17" s="99"/>
      <c r="V17" s="97"/>
      <c r="W17" s="3"/>
      <c r="X17" s="3"/>
      <c r="Y17" s="135" t="s">
        <v>189</v>
      </c>
      <c r="Z17" s="136" t="s">
        <v>190</v>
      </c>
      <c r="AA17" s="77"/>
      <c r="AB17" s="77"/>
      <c r="AC17" s="137"/>
      <c r="AD17" s="138" t="s">
        <v>191</v>
      </c>
      <c r="AE17" s="139" t="s">
        <v>192</v>
      </c>
      <c r="AF17" s="140" t="s">
        <v>193</v>
      </c>
      <c r="AG17" s="1"/>
      <c r="AI17" s="35"/>
      <c r="AJ17" s="22" t="s">
        <v>166</v>
      </c>
      <c r="AK17" s="27">
        <f t="shared" ref="AK17:AK23" si="7">I16</f>
        <v>0</v>
      </c>
      <c r="AL17" s="27">
        <f t="shared" ref="AL17:AL23" si="8">K16</f>
        <v>0</v>
      </c>
      <c r="AM17" s="27">
        <f t="shared" ref="AM17:AM23" si="9">IF($U$12&gt;0,T16,0)</f>
        <v>0</v>
      </c>
      <c r="AN17" s="27">
        <f t="shared" ref="AN17:AN23" si="10">IF(E16&gt;8,8,E16)</f>
        <v>0</v>
      </c>
      <c r="AO17" s="133"/>
    </row>
    <row r="18" spans="1:41" ht="15.75" thickTop="1">
      <c r="A18" s="22" t="s">
        <v>171</v>
      </c>
      <c r="B18" s="25">
        <f t="shared" si="6"/>
        <v>46091</v>
      </c>
      <c r="C18" s="26"/>
      <c r="D18" s="48"/>
      <c r="E18" s="48"/>
      <c r="F18" s="48"/>
      <c r="G18" s="48"/>
      <c r="H18" s="48"/>
      <c r="I18" s="91"/>
      <c r="J18" s="51"/>
      <c r="K18" s="48"/>
      <c r="L18" s="48"/>
      <c r="M18" s="48"/>
      <c r="N18" s="48"/>
      <c r="O18" s="48"/>
      <c r="P18" s="48"/>
      <c r="Q18" s="48"/>
      <c r="R18" s="50"/>
      <c r="T18" s="56"/>
      <c r="U18" s="99"/>
      <c r="V18" s="97"/>
      <c r="W18" s="3"/>
      <c r="X18" s="3"/>
      <c r="Y18" s="141" t="s">
        <v>194</v>
      </c>
      <c r="Z18" s="278" t="s">
        <v>195</v>
      </c>
      <c r="AA18" s="279"/>
      <c r="AB18" s="279"/>
      <c r="AC18" s="280"/>
      <c r="AD18" s="142" t="s">
        <v>78</v>
      </c>
      <c r="AE18" s="143">
        <f>IF($AE$5=10,D$12+D$23+D$34+D$45+D$56,0)</f>
        <v>0</v>
      </c>
      <c r="AF18" s="144">
        <f>AE18</f>
        <v>0</v>
      </c>
      <c r="AH18" s="19"/>
      <c r="AI18" s="35"/>
      <c r="AJ18" s="22" t="s">
        <v>167</v>
      </c>
      <c r="AK18" s="27">
        <f t="shared" si="7"/>
        <v>0</v>
      </c>
      <c r="AL18" s="27">
        <f t="shared" si="8"/>
        <v>0</v>
      </c>
      <c r="AM18" s="27">
        <f t="shared" si="9"/>
        <v>0</v>
      </c>
      <c r="AN18" s="27">
        <f t="shared" si="10"/>
        <v>0</v>
      </c>
      <c r="AO18" s="133"/>
    </row>
    <row r="19" spans="1:41" ht="15">
      <c r="A19" s="22" t="s">
        <v>172</v>
      </c>
      <c r="B19" s="25">
        <f t="shared" si="6"/>
        <v>46092</v>
      </c>
      <c r="C19" s="26"/>
      <c r="D19" s="48"/>
      <c r="E19" s="48"/>
      <c r="F19" s="48"/>
      <c r="G19" s="48"/>
      <c r="H19" s="48"/>
      <c r="I19" s="91"/>
      <c r="J19" s="51"/>
      <c r="K19" s="48"/>
      <c r="L19" s="48"/>
      <c r="M19" s="48"/>
      <c r="N19" s="48"/>
      <c r="O19" s="48"/>
      <c r="P19" s="48"/>
      <c r="Q19" s="48"/>
      <c r="R19" s="50"/>
      <c r="T19" s="56"/>
      <c r="U19" s="99"/>
      <c r="V19" s="97"/>
      <c r="W19" s="3"/>
      <c r="X19" s="3"/>
      <c r="Y19" s="145" t="s">
        <v>196</v>
      </c>
      <c r="Z19" s="292" t="s">
        <v>197</v>
      </c>
      <c r="AA19" s="293"/>
      <c r="AB19" s="293"/>
      <c r="AC19" s="294"/>
      <c r="AD19" s="146" t="s">
        <v>78</v>
      </c>
      <c r="AE19" s="147">
        <f>IF($AE$5=15,D$12+D$23+D$34+D$45+D$56,0)</f>
        <v>0</v>
      </c>
      <c r="AF19" s="148">
        <f>AE19</f>
        <v>0</v>
      </c>
      <c r="AI19" s="35"/>
      <c r="AJ19" s="22" t="s">
        <v>171</v>
      </c>
      <c r="AK19" s="27">
        <f t="shared" si="7"/>
        <v>0</v>
      </c>
      <c r="AL19" s="27">
        <f t="shared" si="8"/>
        <v>0</v>
      </c>
      <c r="AM19" s="27">
        <f t="shared" si="9"/>
        <v>0</v>
      </c>
      <c r="AN19" s="27">
        <f t="shared" si="10"/>
        <v>0</v>
      </c>
      <c r="AO19" s="133"/>
    </row>
    <row r="20" spans="1:41" ht="15.75" thickBot="1">
      <c r="A20" s="22" t="s">
        <v>173</v>
      </c>
      <c r="B20" s="25">
        <f t="shared" si="6"/>
        <v>46093</v>
      </c>
      <c r="C20" s="26"/>
      <c r="D20" s="48"/>
      <c r="E20" s="48"/>
      <c r="F20" s="48"/>
      <c r="G20" s="48"/>
      <c r="H20" s="48"/>
      <c r="I20" s="91"/>
      <c r="J20" s="51"/>
      <c r="K20" s="48"/>
      <c r="L20" s="48"/>
      <c r="M20" s="48"/>
      <c r="N20" s="48"/>
      <c r="O20" s="48"/>
      <c r="P20" s="48"/>
      <c r="Q20" s="48"/>
      <c r="R20" s="50"/>
      <c r="T20" s="56"/>
      <c r="U20" s="99"/>
      <c r="V20" s="97"/>
      <c r="W20" s="3"/>
      <c r="X20" s="3"/>
      <c r="Y20" s="149" t="s">
        <v>198</v>
      </c>
      <c r="Z20" s="260" t="s">
        <v>199</v>
      </c>
      <c r="AA20" s="261"/>
      <c r="AB20" s="261"/>
      <c r="AC20" s="262"/>
      <c r="AD20" s="150" t="s">
        <v>78</v>
      </c>
      <c r="AE20" s="151">
        <f>IF($AE$5=25,D$12+D$23+D$34+D$45+D$56,0)</f>
        <v>0</v>
      </c>
      <c r="AF20" s="152">
        <f>AE20</f>
        <v>0</v>
      </c>
      <c r="AH20" s="1"/>
      <c r="AI20" s="35"/>
      <c r="AJ20" s="22" t="s">
        <v>172</v>
      </c>
      <c r="AK20" s="27">
        <f t="shared" si="7"/>
        <v>0</v>
      </c>
      <c r="AL20" s="27">
        <f t="shared" si="8"/>
        <v>0</v>
      </c>
      <c r="AM20" s="27">
        <f t="shared" si="9"/>
        <v>0</v>
      </c>
      <c r="AN20" s="27">
        <f t="shared" si="10"/>
        <v>0</v>
      </c>
      <c r="AO20" s="133"/>
    </row>
    <row r="21" spans="1:41" ht="15.75" thickTop="1">
      <c r="A21" s="22" t="s">
        <v>175</v>
      </c>
      <c r="B21" s="25">
        <f t="shared" si="6"/>
        <v>46094</v>
      </c>
      <c r="C21" s="26"/>
      <c r="D21" s="48"/>
      <c r="E21" s="48"/>
      <c r="F21" s="48"/>
      <c r="G21" s="48"/>
      <c r="H21" s="48"/>
      <c r="I21" s="91"/>
      <c r="J21" s="51"/>
      <c r="K21" s="48"/>
      <c r="L21" s="48"/>
      <c r="M21" s="48"/>
      <c r="N21" s="48"/>
      <c r="O21" s="48"/>
      <c r="P21" s="48"/>
      <c r="Q21" s="48"/>
      <c r="R21" s="50"/>
      <c r="T21" s="56"/>
      <c r="U21" s="99"/>
      <c r="V21" s="97"/>
      <c r="W21" s="3"/>
      <c r="X21" s="3"/>
      <c r="Y21" s="184" t="s">
        <v>200</v>
      </c>
      <c r="Z21" s="278" t="s">
        <v>201</v>
      </c>
      <c r="AA21" s="279"/>
      <c r="AB21" s="279"/>
      <c r="AC21" s="280"/>
      <c r="AD21" s="142" t="s">
        <v>92</v>
      </c>
      <c r="AE21" s="143">
        <f>IF(SUM(C12+D12+E12)&lt;=40,AK12+AN12,AN12)+
IF(SUM(C23+D23+E23)&lt;=40,AK24+AN24,AN24)+
IF(SUM(C34+D34+E34)&lt;=40,AK36+AN36,AN36)+
IF(SUM(C45+D45+E45)&lt;=40,AK48+AN48,AN48)+
IF(SUM(C56+D56+E56)&lt;=40,AK60+AN60,AN60)</f>
        <v>0</v>
      </c>
      <c r="AF21" s="144">
        <f>AE21</f>
        <v>0</v>
      </c>
      <c r="AI21" s="35"/>
      <c r="AJ21" s="22" t="s">
        <v>173</v>
      </c>
      <c r="AK21" s="27">
        <f t="shared" si="7"/>
        <v>0</v>
      </c>
      <c r="AL21" s="27">
        <f t="shared" si="8"/>
        <v>0</v>
      </c>
      <c r="AM21" s="27">
        <f t="shared" si="9"/>
        <v>0</v>
      </c>
      <c r="AN21" s="27">
        <f t="shared" si="10"/>
        <v>0</v>
      </c>
      <c r="AO21" s="133"/>
    </row>
    <row r="22" spans="1:41" ht="15">
      <c r="A22" s="22" t="s">
        <v>178</v>
      </c>
      <c r="B22" s="25">
        <f t="shared" si="6"/>
        <v>46095</v>
      </c>
      <c r="C22" s="26"/>
      <c r="D22" s="48"/>
      <c r="E22" s="48"/>
      <c r="F22" s="48"/>
      <c r="G22" s="48"/>
      <c r="H22" s="48"/>
      <c r="I22" s="91"/>
      <c r="J22" s="51"/>
      <c r="K22" s="48"/>
      <c r="L22" s="48"/>
      <c r="M22" s="48"/>
      <c r="N22" s="48"/>
      <c r="O22" s="48"/>
      <c r="P22" s="48"/>
      <c r="Q22" s="48"/>
      <c r="R22" s="50"/>
      <c r="T22" s="56"/>
      <c r="U22" s="99"/>
      <c r="V22" s="97"/>
      <c r="W22" s="3"/>
      <c r="X22" s="1"/>
      <c r="Y22" s="187">
        <v>69</v>
      </c>
      <c r="Z22" s="292" t="s">
        <v>202</v>
      </c>
      <c r="AA22" s="293"/>
      <c r="AB22" s="293"/>
      <c r="AC22" s="294"/>
      <c r="AD22" s="146" t="s">
        <v>92</v>
      </c>
      <c r="AE22" s="147">
        <f>IF($C$12+$D$12+$E$12&gt;40,(AK12)*1.5,0)+
IF($C$23+$D$23+$E$23&gt;40,(AK24)*1.5,0)+
IF($C$34+$D$34+$E$34&gt;40,(AK36)*1.5,0)+
IF($C$45+$D$45+$E$45&gt;40,(AK48)*1.5,0)+
IF($C$56+$D$56+$E$56&gt;40,(AK60)*1.5,0)</f>
        <v>0</v>
      </c>
      <c r="AF22" s="148">
        <f>IF(AE22&gt;0,AE22/1.5,0)</f>
        <v>0</v>
      </c>
      <c r="AI22" s="35"/>
      <c r="AJ22" s="22" t="s">
        <v>175</v>
      </c>
      <c r="AK22" s="27">
        <f t="shared" si="7"/>
        <v>0</v>
      </c>
      <c r="AL22" s="27">
        <f t="shared" si="8"/>
        <v>0</v>
      </c>
      <c r="AM22" s="27">
        <f t="shared" si="9"/>
        <v>0</v>
      </c>
      <c r="AN22" s="27">
        <f t="shared" si="10"/>
        <v>0</v>
      </c>
      <c r="AO22" s="133"/>
    </row>
    <row r="23" spans="1:41" ht="15">
      <c r="A23" s="30" t="s">
        <v>181</v>
      </c>
      <c r="B23" s="21"/>
      <c r="C23" s="29">
        <f>SUMIF($B16:$B22,"&lt;&gt;0",C16:C22)</f>
        <v>0</v>
      </c>
      <c r="D23" s="29">
        <f t="shared" ref="D23:Q23" si="11">SUMIF($B16:$B22,"&lt;&gt;0",D16:D22)</f>
        <v>0</v>
      </c>
      <c r="E23" s="29">
        <f t="shared" si="11"/>
        <v>0</v>
      </c>
      <c r="F23" s="29">
        <f t="shared" si="11"/>
        <v>0</v>
      </c>
      <c r="G23" s="29"/>
      <c r="H23" s="29"/>
      <c r="I23" s="47">
        <f t="shared" si="11"/>
        <v>0</v>
      </c>
      <c r="J23" s="47">
        <f t="shared" si="11"/>
        <v>0</v>
      </c>
      <c r="K23" s="29">
        <f t="shared" si="11"/>
        <v>0</v>
      </c>
      <c r="L23" s="29">
        <f t="shared" si="11"/>
        <v>0</v>
      </c>
      <c r="M23" s="29">
        <f t="shared" si="11"/>
        <v>0</v>
      </c>
      <c r="N23" s="29">
        <f t="shared" si="11"/>
        <v>0</v>
      </c>
      <c r="O23" s="29">
        <f t="shared" si="11"/>
        <v>0</v>
      </c>
      <c r="P23" s="29">
        <f t="shared" si="11"/>
        <v>0</v>
      </c>
      <c r="Q23" s="29">
        <f t="shared" si="11"/>
        <v>0</v>
      </c>
      <c r="R23" s="29"/>
      <c r="T23" s="57">
        <f>SUMIF($B16:$B22,"&lt;&gt;0",T16:T22)</f>
        <v>0</v>
      </c>
      <c r="U23" s="100">
        <f>SUMIF($B16:$B22,"&lt;&gt;0",U16:U22)</f>
        <v>0</v>
      </c>
      <c r="V23" s="100">
        <f>SUMIF($B16:$B22,"&lt;&gt;0",V16:V22)</f>
        <v>0</v>
      </c>
      <c r="W23" s="3"/>
      <c r="Y23" s="153" t="s">
        <v>203</v>
      </c>
      <c r="Z23" s="292" t="s">
        <v>111</v>
      </c>
      <c r="AA23" s="293"/>
      <c r="AB23" s="293"/>
      <c r="AC23" s="294"/>
      <c r="AD23" s="146" t="s">
        <v>110</v>
      </c>
      <c r="AE23" s="154">
        <f>AL12+AL24+AL36+AL48+AL60</f>
        <v>0</v>
      </c>
      <c r="AF23" s="148">
        <f>AE23</f>
        <v>0</v>
      </c>
      <c r="AI23" s="35"/>
      <c r="AJ23" s="22" t="s">
        <v>178</v>
      </c>
      <c r="AK23" s="27">
        <f t="shared" si="7"/>
        <v>0</v>
      </c>
      <c r="AL23" s="27">
        <f t="shared" si="8"/>
        <v>0</v>
      </c>
      <c r="AM23" s="27">
        <f t="shared" si="9"/>
        <v>0</v>
      </c>
      <c r="AN23" s="27">
        <f t="shared" si="10"/>
        <v>0</v>
      </c>
      <c r="AO23" s="133"/>
    </row>
    <row r="24" spans="1:41" ht="15.75" thickBot="1">
      <c r="T24" s="1"/>
      <c r="U24" s="1"/>
      <c r="V24" s="1"/>
      <c r="W24" s="3"/>
      <c r="Y24" s="155">
        <v>75</v>
      </c>
      <c r="Z24" s="298" t="s">
        <v>204</v>
      </c>
      <c r="AA24" s="299"/>
      <c r="AB24" s="299"/>
      <c r="AC24" s="300"/>
      <c r="AD24" s="156"/>
      <c r="AE24" s="156"/>
      <c r="AF24" s="157"/>
      <c r="AI24" s="35"/>
      <c r="AJ24" s="22" t="s">
        <v>181</v>
      </c>
      <c r="AK24" s="94">
        <f>SUM(AK17:AK23)</f>
        <v>0</v>
      </c>
      <c r="AL24" s="94">
        <f t="shared" ref="AL24:AN24" si="12">SUM(AL17:AL23)</f>
        <v>0</v>
      </c>
      <c r="AM24" s="94">
        <f t="shared" si="12"/>
        <v>0</v>
      </c>
      <c r="AN24" s="94">
        <f t="shared" si="12"/>
        <v>0</v>
      </c>
      <c r="AO24" s="133"/>
    </row>
    <row r="25" spans="1:41" ht="16.5" thickTop="1" thickBot="1">
      <c r="A25" s="282" t="s">
        <v>205</v>
      </c>
      <c r="B25" s="282"/>
      <c r="C25" s="283" t="s">
        <v>157</v>
      </c>
      <c r="D25" s="284"/>
      <c r="E25" s="284"/>
      <c r="F25" s="284"/>
      <c r="G25" s="284"/>
      <c r="H25" s="285"/>
      <c r="I25" s="286" t="s">
        <v>158</v>
      </c>
      <c r="J25" s="287"/>
      <c r="K25" s="288" t="s">
        <v>109</v>
      </c>
      <c r="L25" s="289"/>
      <c r="M25" s="289"/>
      <c r="N25" s="289"/>
      <c r="O25" s="289"/>
      <c r="P25" s="289"/>
      <c r="Q25" s="289"/>
      <c r="R25" s="290"/>
      <c r="T25" s="268" t="s">
        <v>98</v>
      </c>
      <c r="U25" s="269"/>
      <c r="V25" s="270"/>
      <c r="W25" s="1"/>
      <c r="Y25" s="158" t="s">
        <v>206</v>
      </c>
      <c r="Z25" s="295" t="s">
        <v>82</v>
      </c>
      <c r="AA25" s="296"/>
      <c r="AB25" s="296"/>
      <c r="AC25" s="297"/>
      <c r="AD25" s="159" t="s">
        <v>81</v>
      </c>
      <c r="AE25" s="160">
        <f>SUM($E$12+E23+E34+E45+E56)</f>
        <v>0</v>
      </c>
      <c r="AF25" s="161">
        <f>AE25</f>
        <v>0</v>
      </c>
      <c r="AI25" s="35"/>
      <c r="AJ25" s="34"/>
      <c r="AK25" s="34"/>
      <c r="AL25" s="34"/>
      <c r="AM25" s="34"/>
      <c r="AN25" s="34"/>
      <c r="AO25" s="133"/>
    </row>
    <row r="26" spans="1:41" ht="15.75" thickTop="1">
      <c r="A26" s="23" t="s">
        <v>160</v>
      </c>
      <c r="B26" s="24" t="s">
        <v>161</v>
      </c>
      <c r="C26" s="23" t="s">
        <v>162</v>
      </c>
      <c r="D26" s="23" t="s">
        <v>78</v>
      </c>
      <c r="E26" s="23" t="s">
        <v>81</v>
      </c>
      <c r="F26" s="23" t="s">
        <v>84</v>
      </c>
      <c r="G26" s="271" t="s">
        <v>163</v>
      </c>
      <c r="H26" s="272"/>
      <c r="I26" s="93" t="s">
        <v>92</v>
      </c>
      <c r="J26" s="92" t="s">
        <v>95</v>
      </c>
      <c r="K26" s="23" t="s">
        <v>110</v>
      </c>
      <c r="L26" s="130" t="s">
        <v>113</v>
      </c>
      <c r="M26" s="23" t="s">
        <v>116</v>
      </c>
      <c r="N26" s="23" t="s">
        <v>119</v>
      </c>
      <c r="O26" s="23" t="s">
        <v>122</v>
      </c>
      <c r="P26" s="23" t="s">
        <v>125</v>
      </c>
      <c r="Q26" s="271" t="s">
        <v>163</v>
      </c>
      <c r="R26" s="273"/>
      <c r="S26" s="1"/>
      <c r="T26" s="55" t="s">
        <v>102</v>
      </c>
      <c r="U26" s="98" t="s">
        <v>99</v>
      </c>
      <c r="V26" s="132" t="s">
        <v>105</v>
      </c>
      <c r="Y26" s="162" t="s">
        <v>207</v>
      </c>
      <c r="Z26" s="278" t="s">
        <v>208</v>
      </c>
      <c r="AA26" s="279"/>
      <c r="AB26" s="279"/>
      <c r="AC26" s="280"/>
      <c r="AD26" s="142" t="s">
        <v>84</v>
      </c>
      <c r="AE26" s="143">
        <f>IF($AF$5=94,F$12+F$23+F$34+F$45+F$56,0)</f>
        <v>0</v>
      </c>
      <c r="AF26" s="144">
        <f>AE26</f>
        <v>0</v>
      </c>
      <c r="AI26" s="35"/>
      <c r="AJ26" s="34"/>
      <c r="AK26" s="32"/>
      <c r="AL26" s="32"/>
      <c r="AM26" s="32"/>
      <c r="AN26" s="34"/>
      <c r="AO26" s="133"/>
    </row>
    <row r="27" spans="1:41" ht="15">
      <c r="A27" s="22" t="s">
        <v>166</v>
      </c>
      <c r="B27" s="25">
        <f>IF(B22&lt;&gt;0,IF(SUM(B22+1)&gt;$AE$7,0, SUM(B22+1)),0)</f>
        <v>46096</v>
      </c>
      <c r="C27" s="26"/>
      <c r="D27" s="48"/>
      <c r="E27" s="48"/>
      <c r="F27" s="48"/>
      <c r="G27" s="48"/>
      <c r="H27" s="48"/>
      <c r="I27" s="91"/>
      <c r="J27" s="51"/>
      <c r="K27" s="48"/>
      <c r="L27" s="48"/>
      <c r="M27" s="48"/>
      <c r="N27" s="48"/>
      <c r="O27" s="48"/>
      <c r="P27" s="48"/>
      <c r="Q27" s="48"/>
      <c r="R27" s="50"/>
      <c r="T27" s="56"/>
      <c r="U27" s="99"/>
      <c r="V27" s="97"/>
      <c r="Y27" s="163" t="s">
        <v>209</v>
      </c>
      <c r="Z27" s="292" t="s">
        <v>210</v>
      </c>
      <c r="AA27" s="293"/>
      <c r="AB27" s="293"/>
      <c r="AC27" s="294"/>
      <c r="AD27" s="146" t="s">
        <v>84</v>
      </c>
      <c r="AE27" s="147">
        <f>IF($AF$5=2,F$12+F$23+F$34+F$45+F$56,0)</f>
        <v>0</v>
      </c>
      <c r="AF27" s="148">
        <f>AE27</f>
        <v>0</v>
      </c>
      <c r="AI27" s="35"/>
      <c r="AJ27" s="23" t="s">
        <v>205</v>
      </c>
      <c r="AK27" s="271" t="s">
        <v>159</v>
      </c>
      <c r="AL27" s="291"/>
      <c r="AM27" s="291"/>
      <c r="AN27" s="273"/>
      <c r="AO27" s="133"/>
    </row>
    <row r="28" spans="1:41" ht="15">
      <c r="A28" s="22" t="s">
        <v>167</v>
      </c>
      <c r="B28" s="25">
        <f t="shared" ref="B28:B33" si="13">IF(B27&lt;&gt;0,IF(SUM(B27+1)&gt;$AE$7,0, SUM(B27+1)),0)</f>
        <v>46097</v>
      </c>
      <c r="C28" s="26"/>
      <c r="D28" s="48"/>
      <c r="E28" s="48"/>
      <c r="F28" s="48"/>
      <c r="G28" s="48"/>
      <c r="H28" s="48"/>
      <c r="I28" s="91"/>
      <c r="J28" s="51"/>
      <c r="K28" s="48"/>
      <c r="L28" s="48"/>
      <c r="M28" s="48"/>
      <c r="N28" s="48"/>
      <c r="O28" s="48"/>
      <c r="P28" s="48"/>
      <c r="Q28" s="48"/>
      <c r="R28" s="50"/>
      <c r="T28" s="56"/>
      <c r="U28" s="99"/>
      <c r="V28" s="97"/>
      <c r="Y28" s="163" t="s">
        <v>211</v>
      </c>
      <c r="Z28" s="292" t="s">
        <v>212</v>
      </c>
      <c r="AA28" s="293"/>
      <c r="AB28" s="293"/>
      <c r="AC28" s="294"/>
      <c r="AD28" s="146" t="s">
        <v>84</v>
      </c>
      <c r="AE28" s="147">
        <f>IF($AF$5=3,F$12+F$23+F$34+F$45+F$56,0)</f>
        <v>0</v>
      </c>
      <c r="AF28" s="148">
        <f>AE28</f>
        <v>0</v>
      </c>
      <c r="AI28" s="35"/>
      <c r="AJ28" s="23" t="s">
        <v>160</v>
      </c>
      <c r="AK28" s="23" t="s">
        <v>164</v>
      </c>
      <c r="AL28" s="23" t="s">
        <v>165</v>
      </c>
      <c r="AM28" s="23" t="s">
        <v>102</v>
      </c>
      <c r="AN28" s="23" t="s">
        <v>81</v>
      </c>
      <c r="AO28" s="133"/>
    </row>
    <row r="29" spans="1:41" ht="15">
      <c r="A29" s="22" t="s">
        <v>171</v>
      </c>
      <c r="B29" s="25">
        <f t="shared" si="13"/>
        <v>46098</v>
      </c>
      <c r="C29" s="26"/>
      <c r="D29" s="48"/>
      <c r="E29" s="48"/>
      <c r="F29" s="48"/>
      <c r="G29" s="48"/>
      <c r="H29" s="48"/>
      <c r="I29" s="91"/>
      <c r="J29" s="51"/>
      <c r="K29" s="48"/>
      <c r="L29" s="48"/>
      <c r="M29" s="48"/>
      <c r="N29" s="48"/>
      <c r="O29" s="48"/>
      <c r="P29" s="48"/>
      <c r="Q29" s="48"/>
      <c r="R29" s="50"/>
      <c r="T29" s="56"/>
      <c r="U29" s="99"/>
      <c r="V29" s="97"/>
      <c r="Y29" s="163" t="s">
        <v>213</v>
      </c>
      <c r="Z29" s="292" t="s">
        <v>214</v>
      </c>
      <c r="AA29" s="293"/>
      <c r="AB29" s="293"/>
      <c r="AC29" s="294"/>
      <c r="AD29" s="146" t="s">
        <v>5</v>
      </c>
      <c r="AE29" s="147">
        <f>SUMIFS(G:G,H:H,"CB 1.5",B:B,"&lt;&gt;0")*1.5</f>
        <v>0</v>
      </c>
      <c r="AF29" s="148">
        <f>AE29/1.5</f>
        <v>0</v>
      </c>
      <c r="AI29" s="35"/>
      <c r="AJ29" s="22" t="s">
        <v>166</v>
      </c>
      <c r="AK29" s="27">
        <f t="shared" ref="AK29:AK35" si="14">I27</f>
        <v>0</v>
      </c>
      <c r="AL29" s="27">
        <f t="shared" ref="AL29:AL35" si="15">K27</f>
        <v>0</v>
      </c>
      <c r="AM29" s="27">
        <f t="shared" ref="AM29:AM35" si="16">IF($U$12&gt;0,T27,0)</f>
        <v>0</v>
      </c>
      <c r="AN29" s="27">
        <f t="shared" ref="AN29:AN35" si="17">IF(E27&gt;8,8,E27)</f>
        <v>0</v>
      </c>
      <c r="AO29" s="133"/>
    </row>
    <row r="30" spans="1:41" ht="15.75" thickBot="1">
      <c r="A30" s="22" t="s">
        <v>172</v>
      </c>
      <c r="B30" s="25">
        <f t="shared" si="13"/>
        <v>46099</v>
      </c>
      <c r="C30" s="26"/>
      <c r="D30" s="48"/>
      <c r="E30" s="48"/>
      <c r="F30" s="48"/>
      <c r="G30" s="48"/>
      <c r="H30" s="48"/>
      <c r="I30" s="91"/>
      <c r="J30" s="51"/>
      <c r="K30" s="48"/>
      <c r="L30" s="48"/>
      <c r="M30" s="48"/>
      <c r="N30" s="48"/>
      <c r="O30" s="48"/>
      <c r="P30" s="48"/>
      <c r="Q30" s="48"/>
      <c r="R30" s="50"/>
      <c r="T30" s="56"/>
      <c r="U30" s="99"/>
      <c r="V30" s="97"/>
      <c r="Y30" s="164" t="s">
        <v>215</v>
      </c>
      <c r="Z30" s="260" t="s">
        <v>216</v>
      </c>
      <c r="AA30" s="261"/>
      <c r="AB30" s="261"/>
      <c r="AC30" s="262"/>
      <c r="AD30" s="150" t="s">
        <v>9</v>
      </c>
      <c r="AE30" s="151">
        <f>SUMIFS(G:G,H:H,"CB 1.0",B:B,"&lt;&gt;0")</f>
        <v>0</v>
      </c>
      <c r="AF30" s="152">
        <f>AE30</f>
        <v>0</v>
      </c>
      <c r="AI30" s="35"/>
      <c r="AJ30" s="22" t="s">
        <v>167</v>
      </c>
      <c r="AK30" s="27">
        <f t="shared" si="14"/>
        <v>0</v>
      </c>
      <c r="AL30" s="27">
        <f t="shared" si="15"/>
        <v>0</v>
      </c>
      <c r="AM30" s="27">
        <f t="shared" si="16"/>
        <v>0</v>
      </c>
      <c r="AN30" s="27">
        <f t="shared" si="17"/>
        <v>0</v>
      </c>
      <c r="AO30" s="133"/>
    </row>
    <row r="31" spans="1:41" ht="15.75" thickTop="1">
      <c r="A31" s="22" t="s">
        <v>173</v>
      </c>
      <c r="B31" s="25">
        <f t="shared" si="13"/>
        <v>46100</v>
      </c>
      <c r="C31" s="26"/>
      <c r="D31" s="48"/>
      <c r="E31" s="48"/>
      <c r="F31" s="48"/>
      <c r="G31" s="48"/>
      <c r="H31" s="48"/>
      <c r="I31" s="91"/>
      <c r="J31" s="51"/>
      <c r="K31" s="48"/>
      <c r="L31" s="48"/>
      <c r="M31" s="48"/>
      <c r="N31" s="48"/>
      <c r="O31" s="48"/>
      <c r="P31" s="48"/>
      <c r="Q31" s="48"/>
      <c r="R31" s="50"/>
      <c r="T31" s="56"/>
      <c r="U31" s="99"/>
      <c r="V31" s="97"/>
      <c r="Y31" s="165" t="s">
        <v>217</v>
      </c>
      <c r="Z31" s="278" t="s">
        <v>218</v>
      </c>
      <c r="AA31" s="279"/>
      <c r="AB31" s="279"/>
      <c r="AC31" s="280"/>
      <c r="AD31" s="142" t="s">
        <v>219</v>
      </c>
      <c r="AE31" s="143">
        <f>IF(SUM(C12,D12,E12)&lt;=(40),J12)+
IF(SUM(C23,D23,E23)&lt;=40,J23)+
IF(SUM(C34,D34,E34)&lt;=40,J34)+
IF(SUM(C45,D45,E45)&lt;=40,J45)+
IF(SUM(C56,D56,E56)&lt;=40,J56)</f>
        <v>0</v>
      </c>
      <c r="AF31" s="144">
        <f>AE31</f>
        <v>0</v>
      </c>
      <c r="AI31" s="35"/>
      <c r="AJ31" s="22" t="s">
        <v>171</v>
      </c>
      <c r="AK31" s="27">
        <f t="shared" si="14"/>
        <v>0</v>
      </c>
      <c r="AL31" s="27">
        <f t="shared" si="15"/>
        <v>0</v>
      </c>
      <c r="AM31" s="27">
        <f t="shared" si="16"/>
        <v>0</v>
      </c>
      <c r="AN31" s="27">
        <f t="shared" si="17"/>
        <v>0</v>
      </c>
      <c r="AO31" s="133"/>
    </row>
    <row r="32" spans="1:41" ht="15.75" thickBot="1">
      <c r="A32" s="22" t="s">
        <v>175</v>
      </c>
      <c r="B32" s="25">
        <f t="shared" si="13"/>
        <v>46101</v>
      </c>
      <c r="C32" s="26"/>
      <c r="D32" s="48"/>
      <c r="E32" s="48"/>
      <c r="F32" s="48"/>
      <c r="G32" s="48"/>
      <c r="H32" s="48"/>
      <c r="I32" s="91"/>
      <c r="J32" s="51"/>
      <c r="K32" s="48"/>
      <c r="L32" s="48"/>
      <c r="M32" s="48"/>
      <c r="N32" s="48"/>
      <c r="O32" s="48"/>
      <c r="P32" s="48"/>
      <c r="Q32" s="48"/>
      <c r="R32" s="50"/>
      <c r="T32" s="56"/>
      <c r="U32" s="99"/>
      <c r="V32" s="97"/>
      <c r="Y32" s="166" t="s">
        <v>220</v>
      </c>
      <c r="Z32" s="260" t="s">
        <v>221</v>
      </c>
      <c r="AA32" s="261"/>
      <c r="AB32" s="261"/>
      <c r="AC32" s="262"/>
      <c r="AD32" s="167" t="s">
        <v>219</v>
      </c>
      <c r="AE32" s="151">
        <f>IF($C$12+$D$12+$E$12&gt;40,(J12)*1.5,0)+
IF($C$23+$D$23+$E$23&gt;40,(J23)*1.5,0)+
IF($C$34+$D$34+$E$34&gt;40,(J34)*1.5,0)+
IF($C$45+$D$45+$E$45&gt;40,(J45)*1.5,0)+
IF($C$56+$D$56+$E$56&gt;40,(J56)*1.5,0)</f>
        <v>0</v>
      </c>
      <c r="AF32" s="152">
        <f>AE32/1.5</f>
        <v>0</v>
      </c>
      <c r="AI32" s="35"/>
      <c r="AJ32" s="22" t="s">
        <v>172</v>
      </c>
      <c r="AK32" s="27">
        <f t="shared" si="14"/>
        <v>0</v>
      </c>
      <c r="AL32" s="27">
        <f t="shared" si="15"/>
        <v>0</v>
      </c>
      <c r="AM32" s="27">
        <f t="shared" si="16"/>
        <v>0</v>
      </c>
      <c r="AN32" s="27">
        <f t="shared" si="17"/>
        <v>0</v>
      </c>
      <c r="AO32" s="133"/>
    </row>
    <row r="33" spans="1:41" ht="15.75" thickTop="1">
      <c r="A33" s="22" t="s">
        <v>178</v>
      </c>
      <c r="B33" s="25">
        <f t="shared" si="13"/>
        <v>46102</v>
      </c>
      <c r="C33" s="26"/>
      <c r="D33" s="48"/>
      <c r="E33" s="48"/>
      <c r="F33" s="48"/>
      <c r="G33" s="48"/>
      <c r="H33" s="48"/>
      <c r="I33" s="91"/>
      <c r="J33" s="51"/>
      <c r="K33" s="48"/>
      <c r="L33" s="48"/>
      <c r="M33" s="48"/>
      <c r="N33" s="48"/>
      <c r="O33" s="48"/>
      <c r="P33" s="48"/>
      <c r="Q33" s="48"/>
      <c r="R33" s="50"/>
      <c r="T33" s="56"/>
      <c r="U33" s="99"/>
      <c r="V33" s="97"/>
      <c r="Y33" s="141">
        <v>167</v>
      </c>
      <c r="Z33" s="278" t="s">
        <v>12</v>
      </c>
      <c r="AA33" s="279"/>
      <c r="AB33" s="279"/>
      <c r="AC33" s="280"/>
      <c r="AD33" s="142" t="s">
        <v>11</v>
      </c>
      <c r="AE33" s="143">
        <f>SUMIFS(Q:Q,R:R,"M",B:B,"&lt;&gt;0")</f>
        <v>0</v>
      </c>
      <c r="AF33" s="144">
        <f t="shared" ref="AF33:AF48" si="18">AE33</f>
        <v>0</v>
      </c>
      <c r="AI33" s="35"/>
      <c r="AJ33" s="22" t="s">
        <v>173</v>
      </c>
      <c r="AK33" s="27">
        <f t="shared" si="14"/>
        <v>0</v>
      </c>
      <c r="AL33" s="27">
        <f t="shared" si="15"/>
        <v>0</v>
      </c>
      <c r="AM33" s="27">
        <f t="shared" si="16"/>
        <v>0</v>
      </c>
      <c r="AN33" s="27">
        <f t="shared" si="17"/>
        <v>0</v>
      </c>
      <c r="AO33" s="133"/>
    </row>
    <row r="34" spans="1:41" ht="15">
      <c r="A34" s="30" t="s">
        <v>181</v>
      </c>
      <c r="B34" s="21"/>
      <c r="C34" s="29">
        <f>SUMIF($B27:$B33,"&lt;&gt;0",C27:C33)</f>
        <v>0</v>
      </c>
      <c r="D34" s="29">
        <f t="shared" ref="D34:Q34" si="19">SUMIF($B27:$B33,"&lt;&gt;0",D27:D33)</f>
        <v>0</v>
      </c>
      <c r="E34" s="29">
        <f t="shared" si="19"/>
        <v>0</v>
      </c>
      <c r="F34" s="29">
        <f t="shared" si="19"/>
        <v>0</v>
      </c>
      <c r="G34" s="29"/>
      <c r="H34" s="29"/>
      <c r="I34" s="47">
        <f t="shared" si="19"/>
        <v>0</v>
      </c>
      <c r="J34" s="47">
        <f t="shared" si="19"/>
        <v>0</v>
      </c>
      <c r="K34" s="29">
        <f t="shared" si="19"/>
        <v>0</v>
      </c>
      <c r="L34" s="29">
        <f t="shared" si="19"/>
        <v>0</v>
      </c>
      <c r="M34" s="29">
        <f t="shared" si="19"/>
        <v>0</v>
      </c>
      <c r="N34" s="29">
        <f t="shared" si="19"/>
        <v>0</v>
      </c>
      <c r="O34" s="29">
        <f t="shared" si="19"/>
        <v>0</v>
      </c>
      <c r="P34" s="29">
        <f t="shared" si="19"/>
        <v>0</v>
      </c>
      <c r="Q34" s="29">
        <f t="shared" si="19"/>
        <v>0</v>
      </c>
      <c r="R34" s="29"/>
      <c r="T34" s="57">
        <f>SUMIF($B27:$B33,"&lt;&gt;0",T27:T33)</f>
        <v>0</v>
      </c>
      <c r="U34" s="100">
        <f>SUMIF($B27:$B33,"&lt;&gt;0",U27:U33)</f>
        <v>0</v>
      </c>
      <c r="V34" s="100">
        <f>SUMIF($B27:$B33,"&lt;&gt;0",V27:V33)</f>
        <v>0</v>
      </c>
      <c r="Y34" s="145">
        <v>170</v>
      </c>
      <c r="Z34" s="292" t="s">
        <v>222</v>
      </c>
      <c r="AA34" s="293"/>
      <c r="AB34" s="293"/>
      <c r="AC34" s="294"/>
      <c r="AD34" s="146" t="s">
        <v>113</v>
      </c>
      <c r="AE34" s="147">
        <f>SUM(L12,L23,L34,L45,L56)</f>
        <v>0</v>
      </c>
      <c r="AF34" s="148">
        <f t="shared" si="18"/>
        <v>0</v>
      </c>
      <c r="AI34" s="35"/>
      <c r="AJ34" s="22" t="s">
        <v>175</v>
      </c>
      <c r="AK34" s="27">
        <f t="shared" si="14"/>
        <v>0</v>
      </c>
      <c r="AL34" s="27">
        <f t="shared" si="15"/>
        <v>0</v>
      </c>
      <c r="AM34" s="27">
        <f t="shared" si="16"/>
        <v>0</v>
      </c>
      <c r="AN34" s="27">
        <f t="shared" si="17"/>
        <v>0</v>
      </c>
      <c r="AO34" s="133"/>
    </row>
    <row r="35" spans="1:41" ht="15.75" thickBot="1">
      <c r="Y35" s="145">
        <v>180</v>
      </c>
      <c r="Z35" s="292" t="s">
        <v>223</v>
      </c>
      <c r="AA35" s="293"/>
      <c r="AB35" s="293"/>
      <c r="AC35" s="294"/>
      <c r="AD35" s="146" t="s">
        <v>116</v>
      </c>
      <c r="AE35" s="147">
        <f>SUM(M12,M23,M34,M45,M56)</f>
        <v>0</v>
      </c>
      <c r="AF35" s="148">
        <f t="shared" si="18"/>
        <v>0</v>
      </c>
      <c r="AI35" s="35"/>
      <c r="AJ35" s="22" t="s">
        <v>178</v>
      </c>
      <c r="AK35" s="27">
        <f t="shared" si="14"/>
        <v>0</v>
      </c>
      <c r="AL35" s="27">
        <f t="shared" si="15"/>
        <v>0</v>
      </c>
      <c r="AM35" s="27">
        <f t="shared" si="16"/>
        <v>0</v>
      </c>
      <c r="AN35" s="27">
        <f t="shared" si="17"/>
        <v>0</v>
      </c>
      <c r="AO35" s="133"/>
    </row>
    <row r="36" spans="1:41" ht="15.75" thickTop="1">
      <c r="A36" s="282" t="s">
        <v>224</v>
      </c>
      <c r="B36" s="282"/>
      <c r="C36" s="283" t="s">
        <v>157</v>
      </c>
      <c r="D36" s="284"/>
      <c r="E36" s="284"/>
      <c r="F36" s="284"/>
      <c r="G36" s="284"/>
      <c r="H36" s="285"/>
      <c r="I36" s="286" t="s">
        <v>158</v>
      </c>
      <c r="J36" s="287"/>
      <c r="K36" s="288" t="s">
        <v>109</v>
      </c>
      <c r="L36" s="289"/>
      <c r="M36" s="289"/>
      <c r="N36" s="289"/>
      <c r="O36" s="289"/>
      <c r="P36" s="289"/>
      <c r="Q36" s="289"/>
      <c r="R36" s="290"/>
      <c r="T36" s="268" t="s">
        <v>98</v>
      </c>
      <c r="U36" s="269"/>
      <c r="V36" s="270"/>
      <c r="Y36" s="168">
        <v>181</v>
      </c>
      <c r="Z36" s="292" t="s">
        <v>225</v>
      </c>
      <c r="AA36" s="293"/>
      <c r="AB36" s="293"/>
      <c r="AC36" s="294"/>
      <c r="AD36" s="169" t="s">
        <v>23</v>
      </c>
      <c r="AE36" s="147">
        <f>SUMIFS(Q:Q,R:R,"P181",B:B,"&lt;&gt;0")</f>
        <v>0</v>
      </c>
      <c r="AF36" s="148">
        <f t="shared" si="18"/>
        <v>0</v>
      </c>
      <c r="AI36" s="35"/>
      <c r="AJ36" s="22" t="s">
        <v>181</v>
      </c>
      <c r="AK36" s="94">
        <f>SUM(AK29:AK35)</f>
        <v>0</v>
      </c>
      <c r="AL36" s="94">
        <f t="shared" ref="AL36:AN36" si="20">SUM(AL29:AL35)</f>
        <v>0</v>
      </c>
      <c r="AM36" s="94">
        <f t="shared" si="20"/>
        <v>0</v>
      </c>
      <c r="AN36" s="94">
        <f t="shared" si="20"/>
        <v>0</v>
      </c>
      <c r="AO36" s="133"/>
    </row>
    <row r="37" spans="1:41" ht="15">
      <c r="A37" s="23" t="s">
        <v>160</v>
      </c>
      <c r="B37" s="24" t="s">
        <v>161</v>
      </c>
      <c r="C37" s="23" t="s">
        <v>162</v>
      </c>
      <c r="D37" s="23" t="s">
        <v>78</v>
      </c>
      <c r="E37" s="23" t="s">
        <v>81</v>
      </c>
      <c r="F37" s="23" t="s">
        <v>84</v>
      </c>
      <c r="G37" s="271" t="s">
        <v>163</v>
      </c>
      <c r="H37" s="272"/>
      <c r="I37" s="93" t="s">
        <v>92</v>
      </c>
      <c r="J37" s="92" t="s">
        <v>95</v>
      </c>
      <c r="K37" s="23" t="s">
        <v>110</v>
      </c>
      <c r="L37" s="130" t="s">
        <v>113</v>
      </c>
      <c r="M37" s="23" t="s">
        <v>116</v>
      </c>
      <c r="N37" s="23" t="s">
        <v>119</v>
      </c>
      <c r="O37" s="23" t="s">
        <v>122</v>
      </c>
      <c r="P37" s="23" t="s">
        <v>125</v>
      </c>
      <c r="Q37" s="271" t="s">
        <v>163</v>
      </c>
      <c r="R37" s="273"/>
      <c r="S37" s="1"/>
      <c r="T37" s="55" t="s">
        <v>102</v>
      </c>
      <c r="U37" s="98" t="s">
        <v>99</v>
      </c>
      <c r="V37" s="132" t="s">
        <v>105</v>
      </c>
      <c r="Y37" s="168">
        <v>182</v>
      </c>
      <c r="Z37" s="292" t="s">
        <v>226</v>
      </c>
      <c r="AA37" s="293"/>
      <c r="AB37" s="293"/>
      <c r="AC37" s="294"/>
      <c r="AD37" s="169" t="s">
        <v>25</v>
      </c>
      <c r="AE37" s="147">
        <f>SUMIFS(Q:Q,R:R,"P182",B:B,"&lt;&gt;0")</f>
        <v>0</v>
      </c>
      <c r="AF37" s="148">
        <f t="shared" si="18"/>
        <v>0</v>
      </c>
      <c r="AI37" s="35"/>
      <c r="AJ37" s="34"/>
      <c r="AK37" s="34"/>
      <c r="AL37" s="34"/>
      <c r="AM37" s="34"/>
      <c r="AN37" s="34"/>
      <c r="AO37" s="133"/>
    </row>
    <row r="38" spans="1:41" ht="15.75" thickBot="1">
      <c r="A38" s="22" t="s">
        <v>166</v>
      </c>
      <c r="B38" s="25">
        <f>IF(B33&lt;&gt;0,IF(SUM(B33+1)&gt;$AE$7,0, SUM(B33+1)),0)</f>
        <v>46103</v>
      </c>
      <c r="C38" s="26"/>
      <c r="D38" s="48"/>
      <c r="E38" s="48"/>
      <c r="F38" s="48"/>
      <c r="G38" s="48"/>
      <c r="H38" s="48"/>
      <c r="I38" s="91"/>
      <c r="J38" s="51"/>
      <c r="K38" s="48"/>
      <c r="L38" s="48"/>
      <c r="M38" s="48"/>
      <c r="N38" s="48"/>
      <c r="O38" s="48"/>
      <c r="P38" s="48"/>
      <c r="Q38" s="48"/>
      <c r="R38" s="50"/>
      <c r="T38" s="56"/>
      <c r="U38" s="99"/>
      <c r="V38" s="97"/>
      <c r="Y38" s="170">
        <v>183</v>
      </c>
      <c r="Z38" s="260" t="s">
        <v>244</v>
      </c>
      <c r="AA38" s="261"/>
      <c r="AB38" s="261"/>
      <c r="AC38" s="262"/>
      <c r="AD38" s="167" t="s">
        <v>243</v>
      </c>
      <c r="AE38" s="151">
        <f>SUMIFS(Q:Q,R:R,"B183",B:B,"&lt;&gt;0")</f>
        <v>0</v>
      </c>
      <c r="AF38" s="152">
        <f t="shared" si="18"/>
        <v>0</v>
      </c>
      <c r="AI38" s="35"/>
      <c r="AJ38" s="34"/>
      <c r="AK38" s="32"/>
      <c r="AL38" s="32"/>
      <c r="AM38" s="32"/>
      <c r="AN38" s="34"/>
      <c r="AO38" s="133"/>
    </row>
    <row r="39" spans="1:41" ht="15.75" thickTop="1">
      <c r="A39" s="22" t="s">
        <v>167</v>
      </c>
      <c r="B39" s="25">
        <f t="shared" ref="B39:B44" si="21">IF(B38&lt;&gt;0,IF(SUM(B38+1)&gt;$AE$7,0, SUM(B38+1)),0)</f>
        <v>46104</v>
      </c>
      <c r="C39" s="26"/>
      <c r="D39" s="48"/>
      <c r="E39" s="48"/>
      <c r="F39" s="48"/>
      <c r="G39" s="48"/>
      <c r="H39" s="48"/>
      <c r="I39" s="91"/>
      <c r="J39" s="51"/>
      <c r="K39" s="48"/>
      <c r="L39" s="48"/>
      <c r="M39" s="48"/>
      <c r="N39" s="48"/>
      <c r="O39" s="48"/>
      <c r="P39" s="48"/>
      <c r="Q39" s="48"/>
      <c r="R39" s="50"/>
      <c r="T39" s="56"/>
      <c r="U39" s="99"/>
      <c r="V39" s="97"/>
      <c r="Y39" s="171">
        <v>185</v>
      </c>
      <c r="Z39" s="278" t="s">
        <v>100</v>
      </c>
      <c r="AA39" s="279"/>
      <c r="AB39" s="279"/>
      <c r="AC39" s="280"/>
      <c r="AD39" s="172" t="s">
        <v>99</v>
      </c>
      <c r="AE39" s="143">
        <f>SUM(U12+U23+U34+U45+U56)</f>
        <v>0</v>
      </c>
      <c r="AF39" s="144">
        <f t="shared" si="18"/>
        <v>0</v>
      </c>
      <c r="AI39" s="35"/>
      <c r="AJ39" s="23" t="s">
        <v>224</v>
      </c>
      <c r="AK39" s="271" t="s">
        <v>159</v>
      </c>
      <c r="AL39" s="291"/>
      <c r="AM39" s="291"/>
      <c r="AN39" s="273"/>
      <c r="AO39" s="133"/>
    </row>
    <row r="40" spans="1:41" ht="15.75" thickBot="1">
      <c r="A40" s="22" t="s">
        <v>171</v>
      </c>
      <c r="B40" s="25">
        <f t="shared" si="21"/>
        <v>46105</v>
      </c>
      <c r="C40" s="26"/>
      <c r="D40" s="48"/>
      <c r="E40" s="48"/>
      <c r="F40" s="48"/>
      <c r="G40" s="48"/>
      <c r="H40" s="48"/>
      <c r="I40" s="91"/>
      <c r="J40" s="51"/>
      <c r="K40" s="48"/>
      <c r="L40" s="48"/>
      <c r="M40" s="48"/>
      <c r="N40" s="48"/>
      <c r="O40" s="48"/>
      <c r="P40" s="48"/>
      <c r="Q40" s="48"/>
      <c r="R40" s="50"/>
      <c r="T40" s="56"/>
      <c r="U40" s="99"/>
      <c r="V40" s="97"/>
      <c r="Y40" s="170">
        <v>186</v>
      </c>
      <c r="Z40" s="260" t="s">
        <v>103</v>
      </c>
      <c r="AA40" s="261"/>
      <c r="AB40" s="261"/>
      <c r="AC40" s="262"/>
      <c r="AD40" s="167" t="s">
        <v>102</v>
      </c>
      <c r="AE40" s="151">
        <f>SUM(T12+T23+T34+T45+T56)</f>
        <v>0</v>
      </c>
      <c r="AF40" s="152">
        <f t="shared" si="18"/>
        <v>0</v>
      </c>
      <c r="AI40" s="35"/>
      <c r="AJ40" s="23" t="s">
        <v>160</v>
      </c>
      <c r="AK40" s="23" t="s">
        <v>164</v>
      </c>
      <c r="AL40" s="23" t="s">
        <v>165</v>
      </c>
      <c r="AM40" s="23" t="s">
        <v>102</v>
      </c>
      <c r="AN40" s="23" t="s">
        <v>81</v>
      </c>
      <c r="AO40" s="133"/>
    </row>
    <row r="41" spans="1:41" ht="15.75" thickTop="1">
      <c r="A41" s="22" t="s">
        <v>172</v>
      </c>
      <c r="B41" s="25">
        <f t="shared" si="21"/>
        <v>46106</v>
      </c>
      <c r="C41" s="26"/>
      <c r="D41" s="48"/>
      <c r="E41" s="48"/>
      <c r="F41" s="48"/>
      <c r="G41" s="48"/>
      <c r="H41" s="48"/>
      <c r="I41" s="91"/>
      <c r="J41" s="51"/>
      <c r="K41" s="48"/>
      <c r="L41" s="48"/>
      <c r="M41" s="48"/>
      <c r="N41" s="48"/>
      <c r="O41" s="48"/>
      <c r="P41" s="48"/>
      <c r="Q41" s="48"/>
      <c r="R41" s="50"/>
      <c r="T41" s="56"/>
      <c r="U41" s="99"/>
      <c r="V41" s="97"/>
      <c r="Y41" s="171">
        <v>194</v>
      </c>
      <c r="Z41" s="278" t="s">
        <v>227</v>
      </c>
      <c r="AA41" s="279"/>
      <c r="AB41" s="279"/>
      <c r="AC41" s="280"/>
      <c r="AD41" s="172" t="s">
        <v>17</v>
      </c>
      <c r="AE41" s="143">
        <f>SUMIFS(Q:Q,R:R,"SALB",B:B,"&lt;&gt;0")</f>
        <v>0</v>
      </c>
      <c r="AF41" s="144">
        <f t="shared" si="18"/>
        <v>0</v>
      </c>
      <c r="AI41" s="35"/>
      <c r="AJ41" s="22" t="s">
        <v>166</v>
      </c>
      <c r="AK41" s="27">
        <f t="shared" ref="AK41:AK47" si="22">I38</f>
        <v>0</v>
      </c>
      <c r="AL41" s="27">
        <f t="shared" ref="AL41:AL47" si="23">K38</f>
        <v>0</v>
      </c>
      <c r="AM41" s="27">
        <f t="shared" ref="AM41:AM47" si="24">IF($U$12&gt;0,T38,0)</f>
        <v>0</v>
      </c>
      <c r="AN41" s="27">
        <f t="shared" ref="AN41:AN47" si="25">IF(E38&gt;8,8,E38)</f>
        <v>0</v>
      </c>
      <c r="AO41" s="133"/>
    </row>
    <row r="42" spans="1:41" ht="15">
      <c r="A42" s="22" t="s">
        <v>173</v>
      </c>
      <c r="B42" s="25">
        <f t="shared" si="21"/>
        <v>46107</v>
      </c>
      <c r="C42" s="26"/>
      <c r="D42" s="48"/>
      <c r="E42" s="48"/>
      <c r="F42" s="48"/>
      <c r="G42" s="48"/>
      <c r="H42" s="48"/>
      <c r="I42" s="91"/>
      <c r="J42" s="51"/>
      <c r="K42" s="48"/>
      <c r="L42" s="48"/>
      <c r="M42" s="48"/>
      <c r="N42" s="48"/>
      <c r="O42" s="48"/>
      <c r="P42" s="48"/>
      <c r="Q42" s="48"/>
      <c r="R42" s="50"/>
      <c r="T42" s="56"/>
      <c r="U42" s="99"/>
      <c r="V42" s="97"/>
      <c r="Y42" s="145">
        <v>195</v>
      </c>
      <c r="Z42" s="292" t="s">
        <v>123</v>
      </c>
      <c r="AA42" s="293"/>
      <c r="AB42" s="293"/>
      <c r="AC42" s="294"/>
      <c r="AD42" s="169" t="s">
        <v>122</v>
      </c>
      <c r="AE42" s="147">
        <f>SUM(O12,O23,O34,O45,O56)</f>
        <v>0</v>
      </c>
      <c r="AF42" s="148">
        <f t="shared" si="18"/>
        <v>0</v>
      </c>
      <c r="AI42" s="35"/>
      <c r="AJ42" s="22" t="s">
        <v>167</v>
      </c>
      <c r="AK42" s="27">
        <f t="shared" si="22"/>
        <v>0</v>
      </c>
      <c r="AL42" s="27">
        <f t="shared" si="23"/>
        <v>0</v>
      </c>
      <c r="AM42" s="27">
        <f t="shared" si="24"/>
        <v>0</v>
      </c>
      <c r="AN42" s="27">
        <f t="shared" si="25"/>
        <v>0</v>
      </c>
      <c r="AO42" s="133"/>
    </row>
    <row r="43" spans="1:41" ht="15">
      <c r="A43" s="22" t="s">
        <v>175</v>
      </c>
      <c r="B43" s="25">
        <f t="shared" si="21"/>
        <v>46108</v>
      </c>
      <c r="C43" s="26"/>
      <c r="D43" s="48"/>
      <c r="E43" s="48"/>
      <c r="F43" s="48"/>
      <c r="G43" s="48"/>
      <c r="H43" s="48"/>
      <c r="I43" s="91"/>
      <c r="J43" s="51"/>
      <c r="K43" s="48"/>
      <c r="L43" s="48"/>
      <c r="M43" s="48"/>
      <c r="N43" s="48"/>
      <c r="O43" s="48"/>
      <c r="P43" s="48"/>
      <c r="Q43" s="48"/>
      <c r="R43" s="50"/>
      <c r="T43" s="56"/>
      <c r="U43" s="99"/>
      <c r="V43" s="97"/>
      <c r="Y43" s="168">
        <v>196</v>
      </c>
      <c r="Z43" s="292" t="s">
        <v>16</v>
      </c>
      <c r="AA43" s="293"/>
      <c r="AB43" s="293"/>
      <c r="AC43" s="294"/>
      <c r="AD43" s="169" t="s">
        <v>15</v>
      </c>
      <c r="AE43" s="147">
        <f>SUMIFS(Q:Q,R:R,"AL",B:B,"&lt;&gt;0")</f>
        <v>0</v>
      </c>
      <c r="AF43" s="148">
        <f t="shared" si="18"/>
        <v>0</v>
      </c>
      <c r="AI43" s="35"/>
      <c r="AJ43" s="22" t="s">
        <v>171</v>
      </c>
      <c r="AK43" s="27">
        <f t="shared" si="22"/>
        <v>0</v>
      </c>
      <c r="AL43" s="27">
        <f t="shared" si="23"/>
        <v>0</v>
      </c>
      <c r="AM43" s="27">
        <f t="shared" si="24"/>
        <v>0</v>
      </c>
      <c r="AN43" s="27">
        <f t="shared" si="25"/>
        <v>0</v>
      </c>
      <c r="AO43" s="133"/>
    </row>
    <row r="44" spans="1:41" ht="15">
      <c r="A44" s="22" t="s">
        <v>178</v>
      </c>
      <c r="B44" s="25">
        <f t="shared" si="21"/>
        <v>46109</v>
      </c>
      <c r="C44" s="26"/>
      <c r="D44" s="48"/>
      <c r="E44" s="48"/>
      <c r="F44" s="48"/>
      <c r="G44" s="48"/>
      <c r="H44" s="48"/>
      <c r="I44" s="91"/>
      <c r="J44" s="51"/>
      <c r="K44" s="48"/>
      <c r="L44" s="48"/>
      <c r="M44" s="48"/>
      <c r="N44" s="48"/>
      <c r="O44" s="48"/>
      <c r="P44" s="48"/>
      <c r="Q44" s="48"/>
      <c r="R44" s="50"/>
      <c r="T44" s="56"/>
      <c r="U44" s="99"/>
      <c r="V44" s="97"/>
      <c r="Y44" s="168">
        <v>197</v>
      </c>
      <c r="Z44" s="292" t="s">
        <v>228</v>
      </c>
      <c r="AA44" s="293"/>
      <c r="AB44" s="293"/>
      <c r="AC44" s="294"/>
      <c r="AD44" s="169" t="s">
        <v>7</v>
      </c>
      <c r="AE44" s="147">
        <f>SUMIFS(Q:Q,R:R,"DR",B:B,"&lt;&gt;0")</f>
        <v>0</v>
      </c>
      <c r="AF44" s="148">
        <f t="shared" si="18"/>
        <v>0</v>
      </c>
      <c r="AI44" s="35"/>
      <c r="AJ44" s="22" t="s">
        <v>172</v>
      </c>
      <c r="AK44" s="27">
        <f t="shared" si="22"/>
        <v>0</v>
      </c>
      <c r="AL44" s="27">
        <f t="shared" si="23"/>
        <v>0</v>
      </c>
      <c r="AM44" s="27">
        <f t="shared" si="24"/>
        <v>0</v>
      </c>
      <c r="AN44" s="27">
        <f t="shared" si="25"/>
        <v>0</v>
      </c>
      <c r="AO44" s="133"/>
    </row>
    <row r="45" spans="1:41" ht="15">
      <c r="A45" s="190" t="s">
        <v>181</v>
      </c>
      <c r="B45" s="191"/>
      <c r="C45" s="192">
        <f>SUMIF($B38:$B44,"&lt;&gt;0",C38:C44)</f>
        <v>0</v>
      </c>
      <c r="D45" s="192">
        <f t="shared" ref="D45:Q45" si="26">SUMIF($B38:$B44,"&lt;&gt;0",D38:D44)</f>
        <v>0</v>
      </c>
      <c r="E45" s="192">
        <f t="shared" si="26"/>
        <v>0</v>
      </c>
      <c r="F45" s="192">
        <f t="shared" si="26"/>
        <v>0</v>
      </c>
      <c r="G45" s="192"/>
      <c r="H45" s="192"/>
      <c r="I45" s="193">
        <f t="shared" si="26"/>
        <v>0</v>
      </c>
      <c r="J45" s="193">
        <f t="shared" si="26"/>
        <v>0</v>
      </c>
      <c r="K45" s="192">
        <f t="shared" si="26"/>
        <v>0</v>
      </c>
      <c r="L45" s="192">
        <f t="shared" si="26"/>
        <v>0</v>
      </c>
      <c r="M45" s="192">
        <f t="shared" si="26"/>
        <v>0</v>
      </c>
      <c r="N45" s="192">
        <f t="shared" si="26"/>
        <v>0</v>
      </c>
      <c r="O45" s="192">
        <f t="shared" si="26"/>
        <v>0</v>
      </c>
      <c r="P45" s="192">
        <f t="shared" si="26"/>
        <v>0</v>
      </c>
      <c r="Q45" s="192">
        <f t="shared" si="26"/>
        <v>0</v>
      </c>
      <c r="R45" s="192"/>
      <c r="T45" s="194">
        <f>SUMIF($B38:$B44,"&lt;&gt;0",T38:T44)</f>
        <v>0</v>
      </c>
      <c r="U45" s="195">
        <f>SUMIF($B38:$B44,"&lt;&gt;0",U38:U44)</f>
        <v>0</v>
      </c>
      <c r="V45" s="195">
        <f>SUMIF($B38:$B44,"&lt;&gt;0",V38:V44)</f>
        <v>0</v>
      </c>
      <c r="Y45" s="188">
        <v>198</v>
      </c>
      <c r="Z45" s="292" t="s">
        <v>229</v>
      </c>
      <c r="AA45" s="293"/>
      <c r="AB45" s="293"/>
      <c r="AC45" s="294"/>
      <c r="AD45" s="189" t="s">
        <v>21</v>
      </c>
      <c r="AE45" s="147">
        <f>SUMIFS(Q:Q,R:R,"POBS",B:B,"&lt;&gt;0")</f>
        <v>0</v>
      </c>
      <c r="AF45" s="148">
        <f t="shared" si="18"/>
        <v>0</v>
      </c>
      <c r="AI45" s="35"/>
      <c r="AJ45" s="22" t="s">
        <v>173</v>
      </c>
      <c r="AK45" s="27">
        <f t="shared" si="22"/>
        <v>0</v>
      </c>
      <c r="AL45" s="27">
        <f t="shared" si="23"/>
        <v>0</v>
      </c>
      <c r="AM45" s="27">
        <f t="shared" si="24"/>
        <v>0</v>
      </c>
      <c r="AN45" s="27">
        <f t="shared" si="25"/>
        <v>0</v>
      </c>
      <c r="AO45" s="133"/>
    </row>
    <row r="46" spans="1:41" ht="15.75" thickBot="1">
      <c r="Y46" s="170">
        <v>199</v>
      </c>
      <c r="Z46" s="260" t="s">
        <v>230</v>
      </c>
      <c r="AA46" s="261"/>
      <c r="AB46" s="261"/>
      <c r="AC46" s="262"/>
      <c r="AD46" s="167" t="s">
        <v>119</v>
      </c>
      <c r="AE46" s="151">
        <f>SUM(N12,N23,N34,N45,N56)</f>
        <v>0</v>
      </c>
      <c r="AF46" s="152">
        <f t="shared" si="18"/>
        <v>0</v>
      </c>
      <c r="AI46" s="35"/>
      <c r="AJ46" s="22" t="s">
        <v>175</v>
      </c>
      <c r="AK46" s="27">
        <f t="shared" si="22"/>
        <v>0</v>
      </c>
      <c r="AL46" s="27">
        <f t="shared" si="23"/>
        <v>0</v>
      </c>
      <c r="AM46" s="27">
        <f t="shared" si="24"/>
        <v>0</v>
      </c>
      <c r="AN46" s="27">
        <f t="shared" si="25"/>
        <v>0</v>
      </c>
      <c r="AO46" s="133"/>
    </row>
    <row r="47" spans="1:41" ht="15.75" thickTop="1">
      <c r="A47" s="331"/>
      <c r="B47" s="331"/>
      <c r="C47" s="332"/>
      <c r="D47" s="332"/>
      <c r="E47" s="332"/>
      <c r="F47" s="332"/>
      <c r="G47" s="332"/>
      <c r="H47" s="332"/>
      <c r="I47" s="332"/>
      <c r="J47" s="332"/>
      <c r="K47" s="332"/>
      <c r="L47" s="332"/>
      <c r="M47" s="332"/>
      <c r="N47" s="332"/>
      <c r="O47" s="332"/>
      <c r="P47" s="332"/>
      <c r="Q47" s="332"/>
      <c r="R47" s="332"/>
      <c r="T47" s="332"/>
      <c r="U47" s="332"/>
      <c r="V47" s="332"/>
      <c r="Y47" s="185" t="s">
        <v>231</v>
      </c>
      <c r="Z47" s="278" t="s">
        <v>129</v>
      </c>
      <c r="AA47" s="279"/>
      <c r="AB47" s="279"/>
      <c r="AC47" s="280"/>
      <c r="AD47" s="173" t="s">
        <v>3</v>
      </c>
      <c r="AE47" s="174">
        <f>SUMIFS(Q:Q,R:R,"LW",B:B,"&lt;&gt;0")</f>
        <v>0</v>
      </c>
      <c r="AF47" s="175">
        <f t="shared" si="18"/>
        <v>0</v>
      </c>
      <c r="AI47" s="35"/>
      <c r="AJ47" s="22" t="s">
        <v>178</v>
      </c>
      <c r="AK47" s="27">
        <f t="shared" si="22"/>
        <v>0</v>
      </c>
      <c r="AL47" s="27">
        <f t="shared" si="23"/>
        <v>0</v>
      </c>
      <c r="AM47" s="27">
        <f t="shared" si="24"/>
        <v>0</v>
      </c>
      <c r="AN47" s="27">
        <f t="shared" si="25"/>
        <v>0</v>
      </c>
      <c r="AO47" s="133"/>
    </row>
    <row r="48" spans="1:41" ht="15.75" thickBot="1">
      <c r="A48" s="183"/>
      <c r="B48" s="180"/>
      <c r="C48" s="183"/>
      <c r="D48" s="183"/>
      <c r="E48" s="183"/>
      <c r="F48" s="183"/>
      <c r="G48" s="330"/>
      <c r="H48" s="330"/>
      <c r="I48" s="181"/>
      <c r="J48" s="181"/>
      <c r="K48" s="183"/>
      <c r="L48" s="183"/>
      <c r="M48" s="183"/>
      <c r="N48" s="183"/>
      <c r="O48" s="183"/>
      <c r="P48" s="183"/>
      <c r="Q48" s="330"/>
      <c r="R48" s="330"/>
      <c r="S48" s="1"/>
      <c r="T48" s="183"/>
      <c r="U48" s="183"/>
      <c r="V48" s="183"/>
      <c r="Y48" s="186" t="s">
        <v>232</v>
      </c>
      <c r="Z48" s="260" t="s">
        <v>106</v>
      </c>
      <c r="AA48" s="261"/>
      <c r="AB48" s="261"/>
      <c r="AC48" s="262"/>
      <c r="AD48" s="167" t="s">
        <v>105</v>
      </c>
      <c r="AE48" s="176">
        <f>SUM(V12+V23+V34+V45+V56)</f>
        <v>0</v>
      </c>
      <c r="AF48" s="152">
        <f t="shared" si="18"/>
        <v>0</v>
      </c>
      <c r="AI48" s="35"/>
      <c r="AJ48" s="22" t="s">
        <v>181</v>
      </c>
      <c r="AK48" s="94">
        <f>SUM(AK41:AK47)</f>
        <v>0</v>
      </c>
      <c r="AL48" s="94">
        <f t="shared" ref="AL48:AN48" si="27">SUM(AL41:AL47)</f>
        <v>0</v>
      </c>
      <c r="AM48" s="94">
        <f t="shared" si="27"/>
        <v>0</v>
      </c>
      <c r="AN48" s="94">
        <f t="shared" si="27"/>
        <v>0</v>
      </c>
      <c r="AO48" s="133"/>
    </row>
    <row r="49" spans="1:41" ht="14.25" thickTop="1" thickBot="1">
      <c r="A49" s="1"/>
      <c r="B49" s="83"/>
      <c r="C49" s="95"/>
      <c r="D49" s="95"/>
      <c r="E49" s="95"/>
      <c r="F49" s="95"/>
      <c r="G49" s="95"/>
      <c r="H49" s="95"/>
      <c r="I49" s="95"/>
      <c r="J49" s="95"/>
      <c r="K49" s="95"/>
      <c r="L49" s="95"/>
      <c r="M49" s="95"/>
      <c r="N49" s="95"/>
      <c r="O49" s="95"/>
      <c r="P49" s="95"/>
      <c r="Q49" s="95"/>
      <c r="R49" s="96"/>
      <c r="T49" s="95"/>
      <c r="U49" s="95"/>
      <c r="V49" s="95"/>
      <c r="Y49" s="5"/>
      <c r="Z49" s="263"/>
      <c r="AA49" s="263"/>
      <c r="AE49" s="90">
        <f>SUM(AE18:AE48)</f>
        <v>0</v>
      </c>
      <c r="AF49" s="44">
        <f>SUM(AF18:AF48)</f>
        <v>0</v>
      </c>
      <c r="AI49" s="35"/>
      <c r="AJ49" s="34"/>
      <c r="AK49" s="34"/>
      <c r="AL49" s="34"/>
      <c r="AM49" s="34"/>
      <c r="AN49" s="34"/>
      <c r="AO49" s="133"/>
    </row>
    <row r="50" spans="1:41" ht="13.5" thickTop="1">
      <c r="A50" s="1"/>
      <c r="B50" s="83"/>
      <c r="C50" s="95"/>
      <c r="D50" s="95"/>
      <c r="E50" s="95"/>
      <c r="F50" s="95"/>
      <c r="G50" s="95"/>
      <c r="H50" s="95"/>
      <c r="I50" s="95"/>
      <c r="J50" s="95"/>
      <c r="K50" s="95"/>
      <c r="L50" s="95"/>
      <c r="M50" s="95"/>
      <c r="N50" s="95"/>
      <c r="O50" s="95"/>
      <c r="P50" s="95"/>
      <c r="Q50" s="95"/>
      <c r="R50" s="96"/>
      <c r="T50" s="95"/>
      <c r="U50" s="95"/>
      <c r="V50" s="95"/>
      <c r="Y50" s="264" t="s">
        <v>233</v>
      </c>
      <c r="Z50" s="264"/>
      <c r="AA50" s="264"/>
      <c r="AB50" s="264"/>
      <c r="AC50" s="264"/>
      <c r="AD50" s="264"/>
      <c r="AE50" s="264"/>
      <c r="AF50" s="264"/>
      <c r="AI50" s="35"/>
      <c r="AJ50" s="34"/>
      <c r="AK50" s="34"/>
      <c r="AL50" s="34"/>
      <c r="AM50" s="34"/>
      <c r="AN50" s="34"/>
      <c r="AO50" s="133"/>
    </row>
    <row r="51" spans="1:41" ht="13.5" thickBot="1">
      <c r="A51" s="1"/>
      <c r="B51" s="83"/>
      <c r="C51" s="95"/>
      <c r="D51" s="95"/>
      <c r="E51" s="95"/>
      <c r="F51" s="95"/>
      <c r="G51" s="95"/>
      <c r="H51" s="95"/>
      <c r="I51" s="95"/>
      <c r="J51" s="95"/>
      <c r="K51" s="95"/>
      <c r="L51" s="95"/>
      <c r="M51" s="95"/>
      <c r="N51" s="95"/>
      <c r="O51" s="95"/>
      <c r="P51" s="95"/>
      <c r="Q51" s="95"/>
      <c r="R51" s="96"/>
      <c r="T51" s="95"/>
      <c r="U51" s="95"/>
      <c r="V51" s="95"/>
      <c r="AI51" s="35"/>
      <c r="AJ51" s="23" t="s">
        <v>234</v>
      </c>
      <c r="AK51" s="271" t="s">
        <v>159</v>
      </c>
      <c r="AL51" s="291"/>
      <c r="AM51" s="291"/>
      <c r="AN51" s="273"/>
      <c r="AO51" s="133"/>
    </row>
    <row r="52" spans="1:41" ht="13.5" thickTop="1">
      <c r="A52" s="1"/>
      <c r="B52" s="83"/>
      <c r="C52" s="95"/>
      <c r="D52" s="95"/>
      <c r="E52" s="95"/>
      <c r="F52" s="95"/>
      <c r="G52" s="95"/>
      <c r="H52" s="95"/>
      <c r="I52" s="95"/>
      <c r="J52" s="95"/>
      <c r="K52" s="95"/>
      <c r="L52" s="95"/>
      <c r="M52" s="95"/>
      <c r="N52" s="95"/>
      <c r="O52" s="95"/>
      <c r="P52" s="95"/>
      <c r="Q52" s="95"/>
      <c r="R52" s="96"/>
      <c r="T52" s="95"/>
      <c r="U52" s="95"/>
      <c r="V52" s="95"/>
      <c r="X52" s="81"/>
      <c r="Y52" s="8"/>
      <c r="Z52" s="8"/>
      <c r="AA52" s="8"/>
      <c r="AB52" s="8"/>
      <c r="AC52" s="8"/>
      <c r="AD52" s="8"/>
      <c r="AE52" s="8"/>
      <c r="AF52" s="8"/>
      <c r="AG52" s="9"/>
      <c r="AI52" s="35"/>
      <c r="AJ52" s="23" t="s">
        <v>160</v>
      </c>
      <c r="AK52" s="23" t="s">
        <v>164</v>
      </c>
      <c r="AL52" s="23" t="s">
        <v>165</v>
      </c>
      <c r="AM52" s="23" t="s">
        <v>102</v>
      </c>
      <c r="AN52" s="23" t="s">
        <v>81</v>
      </c>
      <c r="AO52" s="133"/>
    </row>
    <row r="53" spans="1:41" ht="12.75" customHeight="1">
      <c r="A53" s="1"/>
      <c r="B53" s="83"/>
      <c r="C53" s="95"/>
      <c r="D53" s="95"/>
      <c r="E53" s="95"/>
      <c r="F53" s="95"/>
      <c r="G53" s="95"/>
      <c r="H53" s="95"/>
      <c r="I53" s="95"/>
      <c r="J53" s="95"/>
      <c r="K53" s="95"/>
      <c r="L53" s="95"/>
      <c r="M53" s="95"/>
      <c r="N53" s="95"/>
      <c r="O53" s="95"/>
      <c r="P53" s="95"/>
      <c r="Q53" s="95"/>
      <c r="R53" s="96"/>
      <c r="T53" s="95"/>
      <c r="U53" s="95"/>
      <c r="V53" s="95"/>
      <c r="X53" s="10"/>
      <c r="Y53" s="265"/>
      <c r="Z53" s="265"/>
      <c r="AA53" s="265"/>
      <c r="AB53" s="265"/>
      <c r="AC53" s="265"/>
      <c r="AD53" s="265"/>
      <c r="AE53" s="265"/>
      <c r="AF53" s="265"/>
      <c r="AG53" s="11"/>
      <c r="AI53" s="35"/>
      <c r="AJ53" s="22" t="s">
        <v>166</v>
      </c>
      <c r="AK53" s="27">
        <f t="shared" ref="AK53:AK59" si="28">I49</f>
        <v>0</v>
      </c>
      <c r="AL53" s="27">
        <f t="shared" ref="AL53:AL59" si="29">K49</f>
        <v>0</v>
      </c>
      <c r="AM53" s="27">
        <f t="shared" ref="AM53:AM59" si="30">IF($U$12&gt;0,T49,0)</f>
        <v>0</v>
      </c>
      <c r="AN53" s="27">
        <f t="shared" ref="AN53:AN59" si="31">IF(E49&gt;8,8,E49)</f>
        <v>0</v>
      </c>
      <c r="AO53" s="133"/>
    </row>
    <row r="54" spans="1:41" ht="12.75" customHeight="1">
      <c r="A54" s="1"/>
      <c r="B54" s="83"/>
      <c r="C54" s="95"/>
      <c r="D54" s="95"/>
      <c r="E54" s="95"/>
      <c r="F54" s="95"/>
      <c r="G54" s="95"/>
      <c r="H54" s="95"/>
      <c r="I54" s="95"/>
      <c r="J54" s="95"/>
      <c r="K54" s="95"/>
      <c r="L54" s="95"/>
      <c r="M54" s="95"/>
      <c r="N54" s="95"/>
      <c r="O54" s="95"/>
      <c r="P54" s="95"/>
      <c r="Q54" s="95"/>
      <c r="R54" s="96"/>
      <c r="T54" s="95"/>
      <c r="U54" s="95"/>
      <c r="V54" s="95"/>
      <c r="X54" s="10"/>
      <c r="Y54" s="2" t="s">
        <v>235</v>
      </c>
      <c r="AE54" s="2" t="s">
        <v>161</v>
      </c>
      <c r="AG54" s="11"/>
      <c r="AI54" s="35"/>
      <c r="AJ54" s="22" t="s">
        <v>167</v>
      </c>
      <c r="AK54" s="27">
        <f t="shared" si="28"/>
        <v>0</v>
      </c>
      <c r="AL54" s="27">
        <f t="shared" si="29"/>
        <v>0</v>
      </c>
      <c r="AM54" s="27">
        <f t="shared" si="30"/>
        <v>0</v>
      </c>
      <c r="AN54" s="27">
        <f t="shared" si="31"/>
        <v>0</v>
      </c>
      <c r="AO54" s="133"/>
    </row>
    <row r="55" spans="1:41" ht="12.75" customHeight="1">
      <c r="A55" s="1"/>
      <c r="B55" s="83"/>
      <c r="C55" s="95"/>
      <c r="D55" s="95"/>
      <c r="E55" s="95"/>
      <c r="F55" s="95"/>
      <c r="G55" s="95"/>
      <c r="H55" s="95"/>
      <c r="I55" s="95"/>
      <c r="J55" s="95"/>
      <c r="K55" s="95"/>
      <c r="L55" s="95"/>
      <c r="M55" s="95"/>
      <c r="N55" s="95"/>
      <c r="O55" s="95"/>
      <c r="P55" s="95"/>
      <c r="Q55" s="95"/>
      <c r="R55" s="96"/>
      <c r="T55" s="95"/>
      <c r="U55" s="95"/>
      <c r="V55" s="95"/>
      <c r="X55" s="10"/>
      <c r="Y55" s="266" t="s">
        <v>236</v>
      </c>
      <c r="Z55" s="266"/>
      <c r="AA55" s="266"/>
      <c r="AB55" s="266"/>
      <c r="AC55" s="266"/>
      <c r="AD55" s="266"/>
      <c r="AE55" s="266"/>
      <c r="AF55" s="266"/>
      <c r="AG55" s="11"/>
      <c r="AI55" s="35"/>
      <c r="AJ55" s="22" t="s">
        <v>171</v>
      </c>
      <c r="AK55" s="27">
        <f t="shared" si="28"/>
        <v>0</v>
      </c>
      <c r="AL55" s="27">
        <f t="shared" si="29"/>
        <v>0</v>
      </c>
      <c r="AM55" s="27">
        <f t="shared" si="30"/>
        <v>0</v>
      </c>
      <c r="AN55" s="27">
        <f t="shared" si="31"/>
        <v>0</v>
      </c>
      <c r="AO55" s="133"/>
    </row>
    <row r="56" spans="1:41">
      <c r="A56" s="182"/>
      <c r="B56" s="4"/>
      <c r="C56" s="3"/>
      <c r="D56" s="3"/>
      <c r="E56" s="3"/>
      <c r="F56" s="3"/>
      <c r="G56" s="3"/>
      <c r="H56" s="3"/>
      <c r="I56" s="3"/>
      <c r="J56" s="3"/>
      <c r="K56" s="3"/>
      <c r="L56" s="3"/>
      <c r="M56" s="3"/>
      <c r="N56" s="3"/>
      <c r="O56" s="3"/>
      <c r="P56" s="3"/>
      <c r="Q56" s="3"/>
      <c r="R56" s="3"/>
      <c r="T56" s="3"/>
      <c r="U56" s="3"/>
      <c r="V56" s="3"/>
      <c r="X56" s="10"/>
      <c r="Y56" s="266"/>
      <c r="Z56" s="266"/>
      <c r="AA56" s="266"/>
      <c r="AB56" s="266"/>
      <c r="AC56" s="266"/>
      <c r="AD56" s="266"/>
      <c r="AE56" s="266"/>
      <c r="AF56" s="266"/>
      <c r="AG56" s="11"/>
      <c r="AI56" s="35"/>
      <c r="AJ56" s="22" t="s">
        <v>172</v>
      </c>
      <c r="AK56" s="27">
        <f t="shared" si="28"/>
        <v>0</v>
      </c>
      <c r="AL56" s="27">
        <f t="shared" si="29"/>
        <v>0</v>
      </c>
      <c r="AM56" s="27">
        <f t="shared" si="30"/>
        <v>0</v>
      </c>
      <c r="AN56" s="27">
        <f t="shared" si="31"/>
        <v>0</v>
      </c>
      <c r="AO56" s="133"/>
    </row>
    <row r="57" spans="1:41">
      <c r="X57" s="10"/>
      <c r="AG57" s="11"/>
      <c r="AI57" s="35"/>
      <c r="AJ57" s="22" t="s">
        <v>173</v>
      </c>
      <c r="AK57" s="27">
        <f t="shared" si="28"/>
        <v>0</v>
      </c>
      <c r="AL57" s="27">
        <f t="shared" si="29"/>
        <v>0</v>
      </c>
      <c r="AM57" s="27">
        <f t="shared" si="30"/>
        <v>0</v>
      </c>
      <c r="AN57" s="27">
        <f t="shared" si="31"/>
        <v>0</v>
      </c>
      <c r="AO57" s="133"/>
    </row>
    <row r="58" spans="1:41">
      <c r="A58" s="281" t="s">
        <v>237</v>
      </c>
      <c r="B58" s="281"/>
      <c r="C58" s="281"/>
      <c r="D58" s="281"/>
      <c r="E58" s="281"/>
      <c r="F58" s="281"/>
      <c r="G58" s="281"/>
      <c r="H58" s="281"/>
      <c r="I58" s="281"/>
      <c r="J58" s="281"/>
      <c r="K58" s="281"/>
      <c r="L58" s="281"/>
      <c r="M58" s="281"/>
      <c r="N58" s="281"/>
      <c r="O58" s="281"/>
      <c r="P58" s="281"/>
      <c r="Q58" s="281"/>
      <c r="R58" s="281"/>
      <c r="X58" s="10"/>
      <c r="Y58" s="267"/>
      <c r="Z58" s="267"/>
      <c r="AA58" s="267"/>
      <c r="AB58" s="267"/>
      <c r="AC58" s="267"/>
      <c r="AD58" s="267"/>
      <c r="AE58" s="265"/>
      <c r="AF58" s="265"/>
      <c r="AG58" s="11"/>
      <c r="AI58" s="35"/>
      <c r="AJ58" s="22" t="s">
        <v>175</v>
      </c>
      <c r="AK58" s="27">
        <f t="shared" si="28"/>
        <v>0</v>
      </c>
      <c r="AL58" s="27">
        <f t="shared" si="29"/>
        <v>0</v>
      </c>
      <c r="AM58" s="27">
        <f t="shared" si="30"/>
        <v>0</v>
      </c>
      <c r="AN58" s="27">
        <f t="shared" si="31"/>
        <v>0</v>
      </c>
      <c r="AO58" s="133"/>
    </row>
    <row r="59" spans="1:41">
      <c r="A59" s="274" t="s">
        <v>239</v>
      </c>
      <c r="B59" s="274"/>
      <c r="C59" s="274"/>
      <c r="D59" s="274"/>
      <c r="E59" s="274"/>
      <c r="F59" s="274"/>
      <c r="G59" s="274"/>
      <c r="H59" s="274"/>
      <c r="I59" s="274"/>
      <c r="J59" s="274"/>
      <c r="K59" s="274"/>
      <c r="L59" s="274"/>
      <c r="M59" s="274"/>
      <c r="N59" s="274"/>
      <c r="O59" s="274"/>
      <c r="P59" s="274"/>
      <c r="Q59" s="274"/>
      <c r="R59" s="274"/>
      <c r="X59" s="10"/>
      <c r="Y59" s="1" t="s">
        <v>238</v>
      </c>
      <c r="Z59" s="1"/>
      <c r="AA59" s="1"/>
      <c r="AB59" s="1"/>
      <c r="AC59" s="1"/>
      <c r="AD59" s="1"/>
      <c r="AE59" s="2" t="s">
        <v>161</v>
      </c>
      <c r="AG59" s="11"/>
      <c r="AI59" s="35"/>
      <c r="AJ59" s="22" t="s">
        <v>178</v>
      </c>
      <c r="AK59" s="27">
        <f t="shared" si="28"/>
        <v>0</v>
      </c>
      <c r="AL59" s="27">
        <f t="shared" si="29"/>
        <v>0</v>
      </c>
      <c r="AM59" s="27">
        <f t="shared" si="30"/>
        <v>0</v>
      </c>
      <c r="AN59" s="27">
        <f t="shared" si="31"/>
        <v>0</v>
      </c>
      <c r="AO59" s="133"/>
    </row>
    <row r="60" spans="1:41" ht="13.5" thickBot="1">
      <c r="A60" s="15"/>
      <c r="B60" s="2" t="s">
        <v>240</v>
      </c>
      <c r="E60" s="52"/>
      <c r="F60" s="80" t="s">
        <v>241</v>
      </c>
      <c r="G60" s="52"/>
      <c r="H60" s="52"/>
      <c r="I60" s="52"/>
      <c r="J60" s="52"/>
      <c r="X60" s="12"/>
      <c r="Y60" s="13"/>
      <c r="Z60" s="13"/>
      <c r="AA60" s="13"/>
      <c r="AB60" s="13"/>
      <c r="AC60" s="13"/>
      <c r="AD60" s="13"/>
      <c r="AE60" s="13"/>
      <c r="AF60" s="13"/>
      <c r="AG60" s="14"/>
      <c r="AI60" s="35"/>
      <c r="AJ60" s="22" t="s">
        <v>181</v>
      </c>
      <c r="AK60" s="94">
        <f>SUM(AK53:AK59)</f>
        <v>0</v>
      </c>
      <c r="AL60" s="94">
        <f t="shared" ref="AL60:AN60" si="32">SUM(AL53:AL59)</f>
        <v>0</v>
      </c>
      <c r="AM60" s="94">
        <f t="shared" si="32"/>
        <v>0</v>
      </c>
      <c r="AN60" s="94">
        <f t="shared" si="32"/>
        <v>0</v>
      </c>
      <c r="AO60" s="133"/>
    </row>
    <row r="61" spans="1:41" ht="13.5" thickTop="1">
      <c r="AI61" s="35"/>
      <c r="AJ61" s="34"/>
      <c r="AK61" s="34"/>
      <c r="AL61" s="34"/>
      <c r="AM61" s="34"/>
      <c r="AN61" s="34"/>
      <c r="AO61" s="133"/>
    </row>
    <row r="62" spans="1:41" ht="12.75" customHeight="1">
      <c r="C62" s="275" t="s">
        <v>242</v>
      </c>
      <c r="D62" s="275"/>
      <c r="E62" s="275"/>
      <c r="F62" s="275"/>
      <c r="G62" s="275"/>
      <c r="H62" s="275"/>
      <c r="I62" s="275"/>
      <c r="J62" s="275"/>
      <c r="K62" s="275"/>
      <c r="L62" s="275"/>
      <c r="M62" s="275"/>
      <c r="N62" s="276"/>
      <c r="AI62" s="39"/>
      <c r="AJ62" s="40"/>
      <c r="AK62" s="40"/>
      <c r="AL62" s="40"/>
      <c r="AM62" s="40"/>
      <c r="AN62" s="40"/>
      <c r="AO62" s="134"/>
    </row>
    <row r="63" spans="1:41" ht="12.75" customHeight="1">
      <c r="C63" s="275"/>
      <c r="D63" s="275"/>
      <c r="E63" s="275"/>
      <c r="F63" s="275"/>
      <c r="G63" s="275"/>
      <c r="H63" s="275"/>
      <c r="I63" s="275"/>
      <c r="J63" s="275"/>
      <c r="K63" s="275"/>
      <c r="L63" s="275"/>
      <c r="M63" s="275"/>
      <c r="N63" s="277"/>
    </row>
  </sheetData>
  <sheetProtection sheet="1" formatColumns="0" selectLockedCells="1"/>
  <protectedRanges>
    <protectedRange sqref="C5:C11 C16:C22 C27:C33 C38:C44" name="Range1_2"/>
    <protectedRange sqref="Y3 Y5 AD3 AB7 AE7 AD5:AF5" name="Range1_1_1"/>
    <protectedRange sqref="AG10" name="Range1_2_1_1"/>
    <protectedRange sqref="AB10" name="Range1_3_2_1"/>
    <protectedRange sqref="C49:C55" name="Range1_3"/>
    <protectedRange sqref="AE24" name="Range1_3_1_1_1_1_1"/>
  </protectedRanges>
  <mergeCells count="107">
    <mergeCell ref="Y2:AB2"/>
    <mergeCell ref="AD2:AF2"/>
    <mergeCell ref="Y5:AB5"/>
    <mergeCell ref="Y6:Z6"/>
    <mergeCell ref="AB6:AC6"/>
    <mergeCell ref="AE6:AF6"/>
    <mergeCell ref="Y7:Z7"/>
    <mergeCell ref="AB7:AC7"/>
    <mergeCell ref="AE7:AF7"/>
    <mergeCell ref="Y9:AB9"/>
    <mergeCell ref="AD9:AF9"/>
    <mergeCell ref="Y10:AA10"/>
    <mergeCell ref="AD10:AE10"/>
    <mergeCell ref="Y11:AA11"/>
    <mergeCell ref="AD11:AE11"/>
    <mergeCell ref="Y12:AA12"/>
    <mergeCell ref="AD12:AE12"/>
    <mergeCell ref="Y13:AA13"/>
    <mergeCell ref="AD13:AE13"/>
    <mergeCell ref="AK15:AN15"/>
    <mergeCell ref="Y16:AF16"/>
    <mergeCell ref="Z18:AC18"/>
    <mergeCell ref="Z19:AC19"/>
    <mergeCell ref="Z20:AC20"/>
    <mergeCell ref="Z21:AC21"/>
    <mergeCell ref="Z22:AC22"/>
    <mergeCell ref="Z23:AC23"/>
    <mergeCell ref="Z24:AC24"/>
    <mergeCell ref="AK27:AN27"/>
    <mergeCell ref="Z28:AC28"/>
    <mergeCell ref="Z29:AC29"/>
    <mergeCell ref="Z30:AC30"/>
    <mergeCell ref="Z31:AC31"/>
    <mergeCell ref="Z32:AC32"/>
    <mergeCell ref="Z33:AC33"/>
    <mergeCell ref="Z34:AC34"/>
    <mergeCell ref="Z35:AC35"/>
    <mergeCell ref="Z27:AC27"/>
    <mergeCell ref="A59:R59"/>
    <mergeCell ref="C62:M63"/>
    <mergeCell ref="N62:N63"/>
    <mergeCell ref="Z44:AC44"/>
    <mergeCell ref="Z45:AC45"/>
    <mergeCell ref="A47:B47"/>
    <mergeCell ref="C47:H47"/>
    <mergeCell ref="I47:J47"/>
    <mergeCell ref="K47:R47"/>
    <mergeCell ref="T47:V47"/>
    <mergeCell ref="G48:H48"/>
    <mergeCell ref="Q48:R48"/>
    <mergeCell ref="Z47:AC47"/>
    <mergeCell ref="Z48:AC48"/>
    <mergeCell ref="Z49:AA49"/>
    <mergeCell ref="Y50:AF50"/>
    <mergeCell ref="Y53:AD53"/>
    <mergeCell ref="A3:B3"/>
    <mergeCell ref="C3:H3"/>
    <mergeCell ref="I3:J3"/>
    <mergeCell ref="K3:R3"/>
    <mergeCell ref="T3:V3"/>
    <mergeCell ref="Y3:AB3"/>
    <mergeCell ref="AD3:AF3"/>
    <mergeCell ref="AK3:AN3"/>
    <mergeCell ref="G4:H4"/>
    <mergeCell ref="Q4:R4"/>
    <mergeCell ref="Y4:AB4"/>
    <mergeCell ref="A14:B14"/>
    <mergeCell ref="C14:H14"/>
    <mergeCell ref="I14:J14"/>
    <mergeCell ref="K14:R14"/>
    <mergeCell ref="T14:V14"/>
    <mergeCell ref="Y14:AA14"/>
    <mergeCell ref="AD14:AE14"/>
    <mergeCell ref="G15:H15"/>
    <mergeCell ref="Q15:R15"/>
    <mergeCell ref="AK51:AN51"/>
    <mergeCell ref="A58:R58"/>
    <mergeCell ref="Z46:AC46"/>
    <mergeCell ref="A36:B36"/>
    <mergeCell ref="C36:H36"/>
    <mergeCell ref="I36:J36"/>
    <mergeCell ref="K36:R36"/>
    <mergeCell ref="T36:V36"/>
    <mergeCell ref="Z36:AC36"/>
    <mergeCell ref="G37:H37"/>
    <mergeCell ref="Q37:R37"/>
    <mergeCell ref="Z37:AC37"/>
    <mergeCell ref="Z38:AC38"/>
    <mergeCell ref="Z39:AC39"/>
    <mergeCell ref="AK39:AN39"/>
    <mergeCell ref="Z40:AC40"/>
    <mergeCell ref="Z41:AC41"/>
    <mergeCell ref="Z42:AC42"/>
    <mergeCell ref="AE53:AF53"/>
    <mergeCell ref="Y55:AF56"/>
    <mergeCell ref="Y58:AD58"/>
    <mergeCell ref="AE58:AF58"/>
    <mergeCell ref="Z43:AC43"/>
    <mergeCell ref="A25:B25"/>
    <mergeCell ref="C25:H25"/>
    <mergeCell ref="I25:J25"/>
    <mergeCell ref="K25:R25"/>
    <mergeCell ref="T25:V25"/>
    <mergeCell ref="Z25:AC25"/>
    <mergeCell ref="G26:H26"/>
    <mergeCell ref="Q26:R26"/>
    <mergeCell ref="Z26:AC26"/>
  </mergeCells>
  <conditionalFormatting sqref="B5:B11 B16:B22 B27:B33 B38:B44">
    <cfRule type="cellIs" dxfId="94" priority="54" stopIfTrue="1" operator="equal">
      <formula>0</formula>
    </cfRule>
  </conditionalFormatting>
  <conditionalFormatting sqref="B49:B55">
    <cfRule type="cellIs" dxfId="93" priority="22" stopIfTrue="1" operator="equal">
      <formula>0</formula>
    </cfRule>
  </conditionalFormatting>
  <conditionalFormatting sqref="C12:Q12 C23:Q23 C34:Q34">
    <cfRule type="cellIs" dxfId="92" priority="3" stopIfTrue="1" operator="equal">
      <formula>0</formula>
    </cfRule>
  </conditionalFormatting>
  <conditionalFormatting sqref="C45:Q45">
    <cfRule type="cellIs" dxfId="91" priority="37" stopIfTrue="1" operator="equal">
      <formula>0</formula>
    </cfRule>
  </conditionalFormatting>
  <conditionalFormatting sqref="T12:V12">
    <cfRule type="cellIs" dxfId="90" priority="45" stopIfTrue="1" operator="equal">
      <formula>0</formula>
    </cfRule>
  </conditionalFormatting>
  <conditionalFormatting sqref="T23:V23">
    <cfRule type="cellIs" dxfId="89" priority="44" stopIfTrue="1" operator="equal">
      <formula>0</formula>
    </cfRule>
  </conditionalFormatting>
  <conditionalFormatting sqref="T34:V34">
    <cfRule type="cellIs" dxfId="88" priority="43" stopIfTrue="1" operator="equal">
      <formula>0</formula>
    </cfRule>
  </conditionalFormatting>
  <conditionalFormatting sqref="T45:V45">
    <cfRule type="cellIs" dxfId="87" priority="42" stopIfTrue="1" operator="equal">
      <formula>0</formula>
    </cfRule>
  </conditionalFormatting>
  <conditionalFormatting sqref="AB14">
    <cfRule type="cellIs" dxfId="86" priority="36" stopIfTrue="1" operator="lessThan">
      <formula>0</formula>
    </cfRule>
  </conditionalFormatting>
  <conditionalFormatting sqref="AE18:AF23 AE25:AF49">
    <cfRule type="cellIs" dxfId="85" priority="1" stopIfTrue="1" operator="equal">
      <formula>0</formula>
    </cfRule>
  </conditionalFormatting>
  <dataValidations count="5">
    <dataValidation allowBlank="1" showInputMessage="1" sqref="AB7" xr:uid="{E6B9FC87-115D-44C4-AE27-47DE6CDB56C4}"/>
    <dataValidation type="decimal" allowBlank="1" showInputMessage="1" showErrorMessage="1" sqref="AG10 AB10 AE24" xr:uid="{07317CEC-F3A0-4AAD-92D7-D510ECD11BCC}">
      <formula1>0</formula1>
      <formula2>300</formula2>
    </dataValidation>
    <dataValidation type="decimal" allowBlank="1" showInputMessage="1" showErrorMessage="1" sqref="AD5" xr:uid="{1E9B4B62-DD88-4DE1-9FD0-74ADF9494C9A}">
      <formula1>0</formula1>
      <formula2>2</formula2>
    </dataValidation>
    <dataValidation type="decimal" allowBlank="1" showInputMessage="1" showErrorMessage="1" errorTitle="Invalid Data Type" error="Please enter a number between 0 and 24." sqref="C16:C22 C38:C44 C27:C33 C5:C11 C49:C55" xr:uid="{0B15C472-58A1-49FB-B188-12322D694C4B}">
      <formula1>0</formula1>
      <formula2>24</formula2>
    </dataValidation>
    <dataValidation type="date" allowBlank="1" showInputMessage="1" sqref="AE7" xr:uid="{215DB68C-56AE-450E-91CF-76B5D7AFAAA2}">
      <formula1>1</formula1>
      <formula2>73050</formula2>
    </dataValidation>
  </dataValidations>
  <hyperlinks>
    <hyperlink ref="F60" r:id="rId1" display="http://web.uncg.edu/hrs/PolicyManuals/StaffManual/Section5/" xr:uid="{7088F971-E8C1-4931-B7F5-1C78FA492694}"/>
  </hyperlinks>
  <printOptions horizontalCentered="1" verticalCentered="1"/>
  <pageMargins left="0.7" right="0.7" top="0.75" bottom="0.75" header="0.3" footer="0.3"/>
  <pageSetup scale="54" orientation="landscape" r:id="rId2"/>
  <headerFooter>
    <oddHeader>&amp;CMonthly Time &amp; Leave Record 
For Non-Exempt Employees</oddHeader>
    <oddFooter>&amp;Lv. 1.1
r. 11/18/2025</oddFooter>
  </headerFooter>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F775520-662D-40CC-A3B5-1E20A0CFA28A}">
          <x14:formula1>
            <xm:f>Validation!$F$18:$F$21</xm:f>
          </x14:formula1>
          <xm:sqref>H5:H11 H16:H22 H27:H33 H38:H44 H49:H55</xm:sqref>
        </x14:dataValidation>
        <x14:dataValidation type="list" allowBlank="1" showInputMessage="1" showErrorMessage="1" xr:uid="{427FF92D-DB38-4772-B4D5-CA98A56EE8D6}">
          <x14:formula1>
            <xm:f>Validation!$B$18:$B$29</xm:f>
          </x14:formula1>
          <xm:sqref>R38:R44 R49:R55 R5:R11 R27:R33 R16:R22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C8CBFB17D973114EB020BB77FC7A6AD7" ma:contentTypeVersion="17" ma:contentTypeDescription="Create a new document." ma:contentTypeScope="" ma:versionID="7b0ce33b8d2445e93bb3aa35e5a7dfb4">
  <xsd:schema xmlns:xsd="http://www.w3.org/2001/XMLSchema" xmlns:xs="http://www.w3.org/2001/XMLSchema" xmlns:p="http://schemas.microsoft.com/office/2006/metadata/properties" xmlns:ns2="f41b82c6-eef6-44d3-9c3c-a5c7d8c22d42" xmlns:ns3="994cf2ff-4646-45d7-926e-3961051fff96" targetNamespace="http://schemas.microsoft.com/office/2006/metadata/properties" ma:root="true" ma:fieldsID="c8e902dbf2ee2ba962f52e7005673124" ns2:_="" ns3:_="">
    <xsd:import namespace="f41b82c6-eef6-44d3-9c3c-a5c7d8c22d42"/>
    <xsd:import namespace="994cf2ff-4646-45d7-926e-3961051fff9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Department"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1b82c6-eef6-44d3-9c3c-a5c7d8c22d4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c92ec661-03eb-464c-81f0-ca34ef0b8ed7}" ma:internalName="TaxCatchAll" ma:showField="CatchAllData" ma:web="f41b82c6-eef6-44d3-9c3c-a5c7d8c22d42">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94cf2ff-4646-45d7-926e-3961051fff9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ac0a362-4c27-4c55-9ac0-8f38bd0dfc5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Department" ma:index="26" nillable="true" ma:displayName="Department" ma:format="Dropdown" ma:internalName="Department">
      <xsd:simpleType>
        <xsd:restriction base="dms:Text">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f41b82c6-eef6-44d3-9c3c-a5c7d8c22d42" xsi:nil="true"/>
    <lcf76f155ced4ddcb4097134ff3c332f xmlns="994cf2ff-4646-45d7-926e-3961051fff96">
      <Terms xmlns="http://schemas.microsoft.com/office/infopath/2007/PartnerControls"/>
    </lcf76f155ced4ddcb4097134ff3c332f>
    <_dlc_DocId xmlns="f41b82c6-eef6-44d3-9c3c-a5c7d8c22d42">P4JPHU6VZWR6-1305401017-587671</_dlc_DocId>
    <_dlc_DocIdUrl xmlns="f41b82c6-eef6-44d3-9c3c-a5c7d8c22d42">
      <Url>https://uncg.sharepoint.com/sites/dept-58401/_layouts/15/DocIdRedir.aspx?ID=P4JPHU6VZWR6-1305401017-587671</Url>
      <Description>P4JPHU6VZWR6-1305401017-587671</Description>
    </_dlc_DocIdUrl>
    <Department xmlns="994cf2ff-4646-45d7-926e-3961051fff96" xsi:nil="true"/>
  </documentManagement>
</p:properties>
</file>

<file path=customXml/itemProps1.xml><?xml version="1.0" encoding="utf-8"?>
<ds:datastoreItem xmlns:ds="http://schemas.openxmlformats.org/officeDocument/2006/customXml" ds:itemID="{4026DFD4-F3EB-4CA8-B202-8AE74B2B2452}">
  <ds:schemaRefs>
    <ds:schemaRef ds:uri="http://schemas.microsoft.com/sharepoint/v3/contenttype/forms"/>
  </ds:schemaRefs>
</ds:datastoreItem>
</file>

<file path=customXml/itemProps2.xml><?xml version="1.0" encoding="utf-8"?>
<ds:datastoreItem xmlns:ds="http://schemas.openxmlformats.org/officeDocument/2006/customXml" ds:itemID="{371A9DC4-A55D-441B-833A-8A145D5825F8}">
  <ds:schemaRefs>
    <ds:schemaRef ds:uri="http://schemas.microsoft.com/sharepoint/events"/>
  </ds:schemaRefs>
</ds:datastoreItem>
</file>

<file path=customXml/itemProps3.xml><?xml version="1.0" encoding="utf-8"?>
<ds:datastoreItem xmlns:ds="http://schemas.openxmlformats.org/officeDocument/2006/customXml" ds:itemID="{03544312-D4A5-4B9F-8C50-D9D3753DAD40}"/>
</file>

<file path=customXml/itemProps4.xml><?xml version="1.0" encoding="utf-8"?>
<ds:datastoreItem xmlns:ds="http://schemas.openxmlformats.org/officeDocument/2006/customXml" ds:itemID="{A7D84D8B-2C09-447D-A475-BCBFFEC35240}">
  <ds:schemaRef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994cf2ff-4646-45d7-926e-3961051fff96"/>
    <ds:schemaRef ds:uri="http://schemas.microsoft.com/office/2006/metadata/properties"/>
    <ds:schemaRef ds:uri="http://purl.org/dc/dcmitype/"/>
    <ds:schemaRef ds:uri="f41b82c6-eef6-44d3-9c3c-a5c7d8c22d42"/>
    <ds:schemaRef ds:uri="http://purl.org/dc/terms/"/>
  </ds:schemaRefs>
</ds:datastoreItem>
</file>

<file path=docMetadata/LabelInfo.xml><?xml version="1.0" encoding="utf-8"?>
<clbl:labelList xmlns:clbl="http://schemas.microsoft.com/office/2020/mipLabelMetadata">
  <clbl:label id="{a2761ec8-7198-4440-bea0-e9dd2af28b51}" enabled="1" method="Standard" siteId="{73e15cf5-5dbb-46af-a862-753916269d7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13</vt:i4>
      </vt:variant>
    </vt:vector>
  </HeadingPairs>
  <TitlesOfParts>
    <vt:vector size="30" baseType="lpstr">
      <vt:lpstr>Validation</vt:lpstr>
      <vt:lpstr>Instructions</vt:lpstr>
      <vt:lpstr>Holidays</vt:lpstr>
      <vt:lpstr>Earn Codes</vt:lpstr>
      <vt:lpstr>Timesheet Setup</vt:lpstr>
      <vt:lpstr>January</vt:lpstr>
      <vt:lpstr>February</vt:lpstr>
      <vt:lpstr>March</vt:lpstr>
      <vt:lpstr>April</vt:lpstr>
      <vt:lpstr>May</vt:lpstr>
      <vt:lpstr>June</vt:lpstr>
      <vt:lpstr>July</vt:lpstr>
      <vt:lpstr>August</vt:lpstr>
      <vt:lpstr>September</vt:lpstr>
      <vt:lpstr>October</vt:lpstr>
      <vt:lpstr>November</vt:lpstr>
      <vt:lpstr>December</vt:lpstr>
      <vt:lpstr>April!Print_Area</vt:lpstr>
      <vt:lpstr>August!Print_Area</vt:lpstr>
      <vt:lpstr>December!Print_Area</vt:lpstr>
      <vt:lpstr>February!Print_Area</vt:lpstr>
      <vt:lpstr>Holidays!Print_Area</vt:lpstr>
      <vt:lpstr>January!Print_Area</vt:lpstr>
      <vt:lpstr>July!Print_Area</vt:lpstr>
      <vt:lpstr>June!Print_Area</vt:lpstr>
      <vt:lpstr>March!Print_Area</vt:lpstr>
      <vt:lpstr>May!Print_Area</vt:lpstr>
      <vt:lpstr>November!Print_Area</vt:lpstr>
      <vt:lpstr>October!Print_Area</vt:lpstr>
      <vt:lpstr>September!Print_Area</vt:lpstr>
    </vt:vector>
  </TitlesOfParts>
  <Manager/>
  <Company>UNCG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ddcarle2</dc:creator>
  <cp:keywords/>
  <dc:description/>
  <cp:lastModifiedBy>Sean Farrell</cp:lastModifiedBy>
  <cp:revision/>
  <cp:lastPrinted>2025-03-04T19:12:59Z</cp:lastPrinted>
  <dcterms:created xsi:type="dcterms:W3CDTF">2008-03-11T17:28:54Z</dcterms:created>
  <dcterms:modified xsi:type="dcterms:W3CDTF">2025-12-04T20:50:56Z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0x010100C8CBFB17D973114EB020BB77FC7A6AD7</vt:lpwstr>
  </property>
  <property fmtid="{D5CDD505-2E9C-101B-9397-08002B2CF9AE}" pid="3" name="Order">
    <vt:r8>9400</vt:r8>
  </property>
  <property fmtid="{D5CDD505-2E9C-101B-9397-08002B2CF9AE}" pid="4" name="_dlc_DocIdItemGuid">
    <vt:lpwstr>3b9590f3-c5b0-47db-9a81-126ce9eafb83</vt:lpwstr>
  </property>
  <property fmtid="{D5CDD505-2E9C-101B-9397-08002B2CF9AE}" pid="5" name="MediaServiceImageTags">
    <vt:lpwstr/>
  </property>
</Properties>
</file>